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000" windowHeight="6510" activeTab="0"/>
  </bookViews>
  <sheets>
    <sheet name="Tables F &amp; G &amp; H" sheetId="1" r:id="rId1"/>
    <sheet name="Tables I &amp; J" sheetId="2" r:id="rId2"/>
  </sheets>
  <definedNames/>
  <calcPr fullCalcOnLoad="1"/>
</workbook>
</file>

<file path=xl/sharedStrings.xml><?xml version="1.0" encoding="utf-8"?>
<sst xmlns="http://schemas.openxmlformats.org/spreadsheetml/2006/main" count="1452" uniqueCount="94">
  <si>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</si>
  <si>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</si>
  <si>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</si>
  <si>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</si>
  <si>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</si>
  <si>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</si>
  <si>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</si>
  <si>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</si>
  <si>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</si>
  <si>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</si>
  <si>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</si>
  <si>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</si>
  <si>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</si>
  <si>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</si>
  <si>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</si>
  <si>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</si>
  <si>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</si>
  <si>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2000-</t>
  </si>
  <si>
    <t>2001-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</si>
  <si>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</si>
  <si>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</si>
  <si>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</si>
  <si>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</si>
  <si>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</si>
  <si>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</si>
  <si>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</si>
  <si>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</si>
  <si>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</si>
  <si>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</si>
  <si>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</si>
  <si>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</si>
  <si>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</si>
  <si>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----------</t>
  </si>
  <si>
    <t>Maryland</t>
  </si>
  <si>
    <t xml:space="preserve">   Total</t>
  </si>
  <si>
    <t xml:space="preserve">     Salaries &amp; Wages</t>
  </si>
  <si>
    <t xml:space="preserve">     Procurement</t>
  </si>
  <si>
    <t xml:space="preserve">     Direct Payments</t>
  </si>
  <si>
    <t xml:space="preserve">     Grants</t>
  </si>
  <si>
    <t>Anne Arundel County</t>
  </si>
  <si>
    <t>Total</t>
  </si>
  <si>
    <t>Salaries &amp; Wages</t>
  </si>
  <si>
    <t>Procurement</t>
  </si>
  <si>
    <t>Direct Payments</t>
  </si>
  <si>
    <t>Grants</t>
  </si>
  <si>
    <t>Baltimore County</t>
  </si>
  <si>
    <t>Carroll County</t>
  </si>
  <si>
    <t>Harford County</t>
  </si>
  <si>
    <t>Howard County</t>
  </si>
  <si>
    <t>Baltimore City</t>
  </si>
  <si>
    <t>Frederick County</t>
  </si>
  <si>
    <t>Montgomery County</t>
  </si>
  <si>
    <t>Prince George's County</t>
  </si>
  <si>
    <t>Calvert County</t>
  </si>
  <si>
    <t>Charles County</t>
  </si>
  <si>
    <t>St. Mary's County</t>
  </si>
  <si>
    <t>Allegany County</t>
  </si>
  <si>
    <t>Garrett County</t>
  </si>
  <si>
    <t>Washington County</t>
  </si>
  <si>
    <t>Caroline County</t>
  </si>
  <si>
    <t>Cecil County</t>
  </si>
  <si>
    <t>Kent County</t>
  </si>
  <si>
    <t>Queen Anne's County</t>
  </si>
  <si>
    <t>Talbot County</t>
  </si>
  <si>
    <t>Dorchester County</t>
  </si>
  <si>
    <t>Somerset County</t>
  </si>
  <si>
    <t>Wicomico County</t>
  </si>
  <si>
    <t>Worcester County</t>
  </si>
  <si>
    <t>UNITED STATES</t>
  </si>
  <si>
    <t>--------------</t>
  </si>
  <si>
    <t>2002-</t>
  </si>
  <si>
    <t>UNDISTRIBUTED</t>
  </si>
  <si>
    <t>Baltimore Region:</t>
  </si>
  <si>
    <t>Washington Subruban Region:</t>
  </si>
  <si>
    <t>Southern Maryland Region:</t>
  </si>
  <si>
    <t>Western Maryland Region:</t>
  </si>
  <si>
    <t>Upper Eastern Shore Region:</t>
  </si>
  <si>
    <t>Lower Eastern Shore Region:</t>
  </si>
  <si>
    <t>2003-</t>
  </si>
  <si>
    <t>Billions of Current Dollars</t>
  </si>
  <si>
    <t>Calculated from</t>
  </si>
  <si>
    <t>current dollar data</t>
  </si>
  <si>
    <t>2004-</t>
  </si>
  <si>
    <t>2005-</t>
  </si>
  <si>
    <t>2006-</t>
  </si>
  <si>
    <t>2007-</t>
  </si>
  <si>
    <t>2008-</t>
  </si>
  <si>
    <t>TABLE F. FEDERAL GOVERNMENT EXPENDITURES AND OBLIGATIONS IN MARYLAND'S JURISDICTIONS, (FY1983-FY2010)</t>
  </si>
  <si>
    <t>Prepared by the Maryland Department of Planning from Consolidated Federal Funds Reports, Fiscal Years 1983-2010.</t>
  </si>
  <si>
    <t>TABLE G. ANNUAL CHANGE IN FEDERAL GOVERNMENT EXPENDITURES AND OBLIGATIONS IN MARYLAND'S JURISDICTIONS, (FY1983-FY2010)</t>
  </si>
  <si>
    <t>2009-</t>
  </si>
  <si>
    <t>TABLE H. ANNUAL PERCENT CHANGE IN FEDERAL GOVERNMENT EXPENDITURES AND OBLIGATIONS IN MARYLAND'S JURISDICTIONS, (FY1983-FY2010)</t>
  </si>
  <si>
    <t>TABLE I. FEDERAL GOVERNMENT EXPENDITURE AND OBLIGATION SHARES WITHIN MARYLAND'S JURISDICTIONS, (FY1983-FY2010)</t>
  </si>
  <si>
    <t>TABLE J. JURISDICTIONAL FEDERAL GOVERNMENT EXPENDITURE AND OBLIGATIONS SHARE OF MARYLAND TOTALS, (FY1983- FY2010)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</si>
</sst>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h:mm:ss\ AM/PM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4" fontId="0" fillId="0" borderId="0" xfId="0" applyNumberFormat="1" applyBorder="1" applyAlignment="1">
      <alignment horizontal="right"/>
    </xf>
    <xf numFmtId="2" fontId="0" fillId="33" borderId="0" xfId="0" applyNumberFormat="1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4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46"/>
  <sheetViews>
    <sheetView tabSelected="1" zoomScalePageLayoutView="0" workbookViewId="0" topLeftCell="A1">
      <pane xSplit="1" topLeftCell="B1" activePane="topRight" state="frozen"/>
      <selection pane="topLeft" activeCell="A205" sqref="A205"/>
      <selection pane="topRight" activeCell="B1" sqref="B1"/>
    </sheetView>
  </sheetViews>
  <sheetFormatPr defaultColWidth="9.140625" defaultRowHeight="12.75"/>
  <cols>
    <col min="1" max="1" width="29.28125" style="0" customWidth="1"/>
    <col min="2" max="3" width="8.7109375" style="0" customWidth="1"/>
    <col min="4" max="16" width="8.7109375" style="2" customWidth="1"/>
    <col min="17" max="18" width="8.7109375" style="0" customWidth="1"/>
    <col min="19" max="20" width="8.7109375" style="3" customWidth="1"/>
    <col min="21" max="21" width="8.7109375" style="27" customWidth="1"/>
    <col min="22" max="27" width="8.7109375" style="3" customWidth="1"/>
    <col min="28" max="29" width="8.7109375" style="0" customWidth="1"/>
    <col min="30" max="30" width="9.7109375" style="0" customWidth="1"/>
    <col min="31" max="31" width="29.28125" style="0" customWidth="1"/>
    <col min="32" max="58" width="7.7109375" style="0" customWidth="1"/>
    <col min="59" max="59" width="5.8515625" style="0" customWidth="1"/>
    <col min="60" max="60" width="29.28125" style="0" customWidth="1"/>
    <col min="61" max="61" width="9.57421875" style="0" customWidth="1"/>
    <col min="62" max="70" width="7.7109375" style="0" customWidth="1"/>
    <col min="71" max="71" width="9.28125" style="0" customWidth="1"/>
    <col min="72" max="84" width="7.7109375" style="0" customWidth="1"/>
    <col min="85" max="85" width="7.7109375" style="4" customWidth="1"/>
    <col min="86" max="87" width="7.7109375" style="0" customWidth="1"/>
  </cols>
  <sheetData>
    <row r="1" spans="17:18" ht="12.75">
      <c r="Q1" s="2"/>
      <c r="R1" s="2"/>
    </row>
    <row r="2" spans="2:61" ht="12.75">
      <c r="B2" s="1" t="s">
        <v>87</v>
      </c>
      <c r="AF2" s="1" t="s">
        <v>89</v>
      </c>
      <c r="BI2" s="1" t="s">
        <v>91</v>
      </c>
    </row>
    <row r="3" spans="2:87" ht="12.75">
      <c r="B3" s="1"/>
      <c r="AF3" s="5" t="s">
        <v>0</v>
      </c>
      <c r="AG3" s="5" t="s">
        <v>1</v>
      </c>
      <c r="AH3" s="5" t="s">
        <v>2</v>
      </c>
      <c r="AI3" s="5" t="s">
        <v>3</v>
      </c>
      <c r="AJ3" s="5" t="s">
        <v>4</v>
      </c>
      <c r="AK3" s="5" t="s">
        <v>5</v>
      </c>
      <c r="AL3" s="5" t="s">
        <v>6</v>
      </c>
      <c r="AM3" s="5" t="s">
        <v>7</v>
      </c>
      <c r="AN3" s="5" t="s">
        <v>8</v>
      </c>
      <c r="AO3" s="5" t="s">
        <v>9</v>
      </c>
      <c r="AP3" s="5" t="s">
        <v>10</v>
      </c>
      <c r="AQ3" s="5" t="s">
        <v>11</v>
      </c>
      <c r="AR3" s="6" t="s">
        <v>12</v>
      </c>
      <c r="AS3" s="5" t="s">
        <v>13</v>
      </c>
      <c r="AT3" s="5" t="s">
        <v>14</v>
      </c>
      <c r="AU3" s="5" t="s">
        <v>15</v>
      </c>
      <c r="AV3" s="5" t="s">
        <v>16</v>
      </c>
      <c r="AW3" s="5" t="s">
        <v>17</v>
      </c>
      <c r="AX3" s="5" t="s">
        <v>18</v>
      </c>
      <c r="AY3" s="5" t="s">
        <v>70</v>
      </c>
      <c r="AZ3" s="5" t="s">
        <v>78</v>
      </c>
      <c r="BA3" s="5" t="s">
        <v>82</v>
      </c>
      <c r="BB3" s="5" t="s">
        <v>83</v>
      </c>
      <c r="BC3" s="5" t="s">
        <v>84</v>
      </c>
      <c r="BD3" s="5" t="s">
        <v>85</v>
      </c>
      <c r="BE3" s="5" t="s">
        <v>86</v>
      </c>
      <c r="BF3" s="5" t="s">
        <v>90</v>
      </c>
      <c r="BH3" s="33" t="s">
        <v>80</v>
      </c>
      <c r="BI3" s="5" t="s">
        <v>0</v>
      </c>
      <c r="BJ3" s="5" t="s">
        <v>1</v>
      </c>
      <c r="BK3" s="5" t="s">
        <v>2</v>
      </c>
      <c r="BL3" s="5" t="s">
        <v>3</v>
      </c>
      <c r="BM3" s="5" t="s">
        <v>4</v>
      </c>
      <c r="BN3" s="5" t="s">
        <v>5</v>
      </c>
      <c r="BO3" s="5" t="s">
        <v>6</v>
      </c>
      <c r="BP3" s="5" t="s">
        <v>7</v>
      </c>
      <c r="BQ3" s="5" t="s">
        <v>8</v>
      </c>
      <c r="BR3" s="5" t="s">
        <v>9</v>
      </c>
      <c r="BS3" s="5" t="s">
        <v>10</v>
      </c>
      <c r="BT3" s="5" t="s">
        <v>11</v>
      </c>
      <c r="BU3" s="6" t="s">
        <v>12</v>
      </c>
      <c r="BV3" s="5" t="s">
        <v>13</v>
      </c>
      <c r="BW3" s="5" t="s">
        <v>14</v>
      </c>
      <c r="BX3" s="5" t="s">
        <v>15</v>
      </c>
      <c r="BY3" s="5" t="s">
        <v>16</v>
      </c>
      <c r="BZ3" s="5" t="s">
        <v>17</v>
      </c>
      <c r="CA3" s="5" t="s">
        <v>18</v>
      </c>
      <c r="CB3" s="5" t="s">
        <v>70</v>
      </c>
      <c r="CC3" s="5" t="s">
        <v>78</v>
      </c>
      <c r="CD3" s="5" t="s">
        <v>82</v>
      </c>
      <c r="CE3" s="5" t="s">
        <v>83</v>
      </c>
      <c r="CF3" s="5" t="s">
        <v>84</v>
      </c>
      <c r="CG3" s="5" t="s">
        <v>85</v>
      </c>
      <c r="CH3" s="5" t="s">
        <v>86</v>
      </c>
      <c r="CI3" s="5" t="s">
        <v>90</v>
      </c>
    </row>
    <row r="4" spans="1:87" ht="12.75">
      <c r="A4" s="16" t="s">
        <v>79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5">
        <v>1996</v>
      </c>
      <c r="P4" s="5">
        <v>1997</v>
      </c>
      <c r="Q4" s="5">
        <v>1998</v>
      </c>
      <c r="R4" s="5">
        <v>1999</v>
      </c>
      <c r="S4" s="21">
        <v>2000</v>
      </c>
      <c r="T4" s="21">
        <v>2001</v>
      </c>
      <c r="U4" s="28">
        <v>2002</v>
      </c>
      <c r="V4" s="21">
        <v>2003</v>
      </c>
      <c r="W4" s="21">
        <v>2004</v>
      </c>
      <c r="X4" s="21">
        <v>2005</v>
      </c>
      <c r="Y4" s="21">
        <v>2006</v>
      </c>
      <c r="Z4" s="21">
        <v>2007</v>
      </c>
      <c r="AA4" s="21">
        <v>2008</v>
      </c>
      <c r="AB4" s="21">
        <v>2009</v>
      </c>
      <c r="AC4" s="21">
        <v>2010</v>
      </c>
      <c r="AE4" s="16" t="s">
        <v>79</v>
      </c>
      <c r="AF4" s="5" t="s">
        <v>20</v>
      </c>
      <c r="AG4" s="5" t="s">
        <v>21</v>
      </c>
      <c r="AH4" s="5" t="s">
        <v>22</v>
      </c>
      <c r="AI4" s="5" t="s">
        <v>23</v>
      </c>
      <c r="AJ4" s="5" t="s">
        <v>24</v>
      </c>
      <c r="AK4" s="5" t="s">
        <v>25</v>
      </c>
      <c r="AL4" s="5" t="s">
        <v>26</v>
      </c>
      <c r="AM4" s="5" t="s">
        <v>27</v>
      </c>
      <c r="AN4" s="5" t="s">
        <v>28</v>
      </c>
      <c r="AO4" s="5" t="s">
        <v>29</v>
      </c>
      <c r="AP4" s="5" t="s">
        <v>30</v>
      </c>
      <c r="AQ4" s="5" t="s">
        <v>31</v>
      </c>
      <c r="AR4" s="5">
        <v>1996</v>
      </c>
      <c r="AS4" s="5">
        <v>1997</v>
      </c>
      <c r="AT4" s="5">
        <v>1998</v>
      </c>
      <c r="AU4" s="5">
        <v>1999</v>
      </c>
      <c r="AV4" s="5">
        <v>2000</v>
      </c>
      <c r="AW4" s="5">
        <v>2001</v>
      </c>
      <c r="AX4" s="5">
        <v>2002</v>
      </c>
      <c r="AY4" s="5">
        <v>2003</v>
      </c>
      <c r="AZ4" s="5">
        <v>2004</v>
      </c>
      <c r="BA4" s="5">
        <v>2005</v>
      </c>
      <c r="BB4" s="5">
        <v>2006</v>
      </c>
      <c r="BC4" s="5">
        <v>2007</v>
      </c>
      <c r="BD4" s="5">
        <v>2008</v>
      </c>
      <c r="BE4" s="5">
        <v>2009</v>
      </c>
      <c r="BF4" s="5">
        <v>2010</v>
      </c>
      <c r="BH4" s="33" t="s">
        <v>81</v>
      </c>
      <c r="BI4" s="5">
        <v>1984</v>
      </c>
      <c r="BJ4" s="5">
        <v>1985</v>
      </c>
      <c r="BK4" s="5">
        <v>1986</v>
      </c>
      <c r="BL4" s="5">
        <v>1987</v>
      </c>
      <c r="BM4" s="5" t="s">
        <v>24</v>
      </c>
      <c r="BN4" s="5" t="s">
        <v>25</v>
      </c>
      <c r="BO4" s="5" t="s">
        <v>26</v>
      </c>
      <c r="BP4" s="5" t="s">
        <v>27</v>
      </c>
      <c r="BQ4" s="5" t="s">
        <v>28</v>
      </c>
      <c r="BR4" s="5" t="s">
        <v>29</v>
      </c>
      <c r="BS4" s="5" t="s">
        <v>30</v>
      </c>
      <c r="BT4" s="5" t="s">
        <v>31</v>
      </c>
      <c r="BU4" s="5">
        <v>1996</v>
      </c>
      <c r="BV4" s="5">
        <v>1997</v>
      </c>
      <c r="BW4" s="5">
        <v>1998</v>
      </c>
      <c r="BX4" s="5">
        <v>1999</v>
      </c>
      <c r="BY4" s="5">
        <v>2000</v>
      </c>
      <c r="BZ4" s="5">
        <v>2001</v>
      </c>
      <c r="CA4" s="5">
        <v>2002</v>
      </c>
      <c r="CB4" s="5">
        <v>2003</v>
      </c>
      <c r="CC4" s="5">
        <v>2004</v>
      </c>
      <c r="CD4" s="5">
        <v>2005</v>
      </c>
      <c r="CE4" s="5">
        <v>2006</v>
      </c>
      <c r="CF4" s="5">
        <v>2007</v>
      </c>
      <c r="CG4" s="5">
        <v>2008</v>
      </c>
      <c r="CH4" s="5">
        <v>2009</v>
      </c>
      <c r="CI4" s="5">
        <v>2010</v>
      </c>
    </row>
    <row r="5" spans="1:87" ht="12.75">
      <c r="A5" s="9"/>
      <c r="B5" s="22" t="s">
        <v>32</v>
      </c>
      <c r="C5" s="22" t="s">
        <v>32</v>
      </c>
      <c r="D5" s="22" t="s">
        <v>32</v>
      </c>
      <c r="E5" s="22" t="s">
        <v>32</v>
      </c>
      <c r="F5" s="22" t="s">
        <v>32</v>
      </c>
      <c r="G5" s="22" t="s">
        <v>32</v>
      </c>
      <c r="H5" s="22" t="s">
        <v>32</v>
      </c>
      <c r="I5" s="22" t="s">
        <v>32</v>
      </c>
      <c r="J5" s="22" t="s">
        <v>32</v>
      </c>
      <c r="K5" s="22" t="s">
        <v>32</v>
      </c>
      <c r="L5" s="22" t="s">
        <v>32</v>
      </c>
      <c r="M5" s="22" t="s">
        <v>32</v>
      </c>
      <c r="N5" s="22" t="s">
        <v>32</v>
      </c>
      <c r="O5" s="23" t="s">
        <v>32</v>
      </c>
      <c r="P5" s="23" t="s">
        <v>32</v>
      </c>
      <c r="Q5" s="23" t="s">
        <v>32</v>
      </c>
      <c r="R5" s="23" t="s">
        <v>32</v>
      </c>
      <c r="S5" s="24" t="s">
        <v>32</v>
      </c>
      <c r="T5" s="24" t="s">
        <v>32</v>
      </c>
      <c r="U5" s="29" t="s">
        <v>32</v>
      </c>
      <c r="V5" s="24" t="s">
        <v>32</v>
      </c>
      <c r="W5" s="24" t="s">
        <v>32</v>
      </c>
      <c r="X5" s="24" t="s">
        <v>32</v>
      </c>
      <c r="Y5" s="24" t="s">
        <v>32</v>
      </c>
      <c r="Z5" s="24" t="s">
        <v>32</v>
      </c>
      <c r="AA5" s="24" t="s">
        <v>32</v>
      </c>
      <c r="AB5" s="24" t="s">
        <v>32</v>
      </c>
      <c r="AC5" s="24" t="s">
        <v>32</v>
      </c>
      <c r="AF5" s="5" t="s">
        <v>32</v>
      </c>
      <c r="AG5" s="5" t="s">
        <v>32</v>
      </c>
      <c r="AH5" s="5" t="s">
        <v>32</v>
      </c>
      <c r="AI5" s="5" t="s">
        <v>32</v>
      </c>
      <c r="AJ5" s="5" t="s">
        <v>32</v>
      </c>
      <c r="AK5" s="5" t="s">
        <v>32</v>
      </c>
      <c r="AL5" s="5" t="s">
        <v>32</v>
      </c>
      <c r="AM5" s="5" t="s">
        <v>32</v>
      </c>
      <c r="AN5" s="5" t="s">
        <v>32</v>
      </c>
      <c r="AO5" s="5" t="s">
        <v>32</v>
      </c>
      <c r="AP5" s="5" t="s">
        <v>32</v>
      </c>
      <c r="AQ5" s="5" t="s">
        <v>32</v>
      </c>
      <c r="AR5" s="22" t="s">
        <v>32</v>
      </c>
      <c r="AS5" s="23" t="s">
        <v>32</v>
      </c>
      <c r="AT5" s="23" t="s">
        <v>32</v>
      </c>
      <c r="AU5" s="23" t="s">
        <v>32</v>
      </c>
      <c r="AV5" s="23" t="s">
        <v>32</v>
      </c>
      <c r="AW5" s="23" t="s">
        <v>32</v>
      </c>
      <c r="AX5" s="23" t="s">
        <v>32</v>
      </c>
      <c r="AY5" s="23" t="s">
        <v>32</v>
      </c>
      <c r="AZ5" s="23" t="s">
        <v>32</v>
      </c>
      <c r="BA5" s="23" t="s">
        <v>32</v>
      </c>
      <c r="BB5" s="23" t="s">
        <v>32</v>
      </c>
      <c r="BC5" s="23" t="s">
        <v>32</v>
      </c>
      <c r="BD5" s="23" t="s">
        <v>32</v>
      </c>
      <c r="BE5" s="23" t="s">
        <v>32</v>
      </c>
      <c r="BF5" s="23" t="s">
        <v>32</v>
      </c>
      <c r="BI5" s="5" t="s">
        <v>32</v>
      </c>
      <c r="BJ5" s="5" t="s">
        <v>32</v>
      </c>
      <c r="BK5" s="5" t="s">
        <v>32</v>
      </c>
      <c r="BL5" s="5" t="s">
        <v>32</v>
      </c>
      <c r="BM5" s="5" t="s">
        <v>32</v>
      </c>
      <c r="BN5" s="5" t="s">
        <v>32</v>
      </c>
      <c r="BO5" s="5" t="s">
        <v>32</v>
      </c>
      <c r="BP5" s="5" t="s">
        <v>32</v>
      </c>
      <c r="BQ5" s="5" t="s">
        <v>32</v>
      </c>
      <c r="BR5" s="5" t="s">
        <v>32</v>
      </c>
      <c r="BS5" s="5" t="s">
        <v>32</v>
      </c>
      <c r="BT5" s="5" t="s">
        <v>32</v>
      </c>
      <c r="BU5" s="22" t="s">
        <v>32</v>
      </c>
      <c r="BV5" s="23" t="s">
        <v>32</v>
      </c>
      <c r="BW5" s="23" t="s">
        <v>32</v>
      </c>
      <c r="BX5" s="23" t="s">
        <v>32</v>
      </c>
      <c r="BY5" s="23" t="s">
        <v>32</v>
      </c>
      <c r="BZ5" s="23" t="s">
        <v>32</v>
      </c>
      <c r="CA5" s="23" t="s">
        <v>32</v>
      </c>
      <c r="CB5" s="23" t="s">
        <v>32</v>
      </c>
      <c r="CC5" s="23" t="s">
        <v>32</v>
      </c>
      <c r="CD5" s="23" t="s">
        <v>32</v>
      </c>
      <c r="CE5" s="23" t="s">
        <v>32</v>
      </c>
      <c r="CF5" s="23" t="s">
        <v>32</v>
      </c>
      <c r="CG5" s="23" t="s">
        <v>32</v>
      </c>
      <c r="CH5" s="23" t="s">
        <v>32</v>
      </c>
      <c r="CI5" s="23" t="s">
        <v>32</v>
      </c>
    </row>
    <row r="6" spans="2:16" ht="12.75">
      <c r="B6" s="2"/>
      <c r="C6" s="2"/>
      <c r="O6"/>
      <c r="P6"/>
    </row>
    <row r="7" spans="1:60" ht="12.75">
      <c r="A7" s="1" t="s">
        <v>33</v>
      </c>
      <c r="B7" s="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B7" s="3"/>
      <c r="AC7" s="3"/>
      <c r="AD7" s="3"/>
      <c r="AE7" s="10" t="s">
        <v>33</v>
      </c>
      <c r="BH7" s="1" t="s">
        <v>33</v>
      </c>
    </row>
    <row r="8" spans="1:87" ht="12.75">
      <c r="A8" t="s">
        <v>40</v>
      </c>
      <c r="B8" s="22">
        <v>18.207414342</v>
      </c>
      <c r="C8" s="22">
        <v>18.915203347000002</v>
      </c>
      <c r="D8" s="22">
        <v>20.839083798000004</v>
      </c>
      <c r="E8" s="22">
        <v>21.766471542</v>
      </c>
      <c r="F8" s="22">
        <v>23.174993128999997</v>
      </c>
      <c r="G8" s="22">
        <v>23.926741606</v>
      </c>
      <c r="H8" s="22">
        <v>25.041128313</v>
      </c>
      <c r="I8" s="22">
        <v>27.280785232000003</v>
      </c>
      <c r="J8" s="22">
        <v>29.811232927000002</v>
      </c>
      <c r="K8" s="22">
        <v>32.480798407</v>
      </c>
      <c r="L8" s="22">
        <v>33.828578626</v>
      </c>
      <c r="M8" s="22">
        <v>36.62719606099999</v>
      </c>
      <c r="N8" s="29">
        <f>37089114204/1000000000</f>
        <v>37.089114204</v>
      </c>
      <c r="O8" s="29">
        <f>37109915709/1000000000</f>
        <v>37.109915709</v>
      </c>
      <c r="P8" s="29">
        <f>38868959299/1000000000</f>
        <v>38.868959299</v>
      </c>
      <c r="Q8" s="29">
        <f>41592606022/1000000000</f>
        <v>41.592606022</v>
      </c>
      <c r="R8" s="29">
        <f>42338639256/1000000000</f>
        <v>42.338639256</v>
      </c>
      <c r="S8" s="29">
        <f>45365278533/1000000000</f>
        <v>45.365278533</v>
      </c>
      <c r="T8" s="29">
        <f>48311622644/1000000000</f>
        <v>48.311622644</v>
      </c>
      <c r="U8" s="29">
        <f>+SUM(U9:U12)</f>
        <v>53.994781125</v>
      </c>
      <c r="V8" s="29">
        <f>+SUM(V9:V12)</f>
        <v>57.646253891</v>
      </c>
      <c r="W8" s="22">
        <v>64.725924237</v>
      </c>
      <c r="X8" s="22">
        <v>66.720104353</v>
      </c>
      <c r="Y8" s="2">
        <v>68.660849891</v>
      </c>
      <c r="Z8" s="2">
        <v>70.616868752</v>
      </c>
      <c r="AA8" s="24">
        <v>77.905368012</v>
      </c>
      <c r="AB8" s="32">
        <v>96.070970445</v>
      </c>
      <c r="AC8" s="32">
        <v>96.260931869</v>
      </c>
      <c r="AD8" s="32"/>
      <c r="AE8" s="11" t="s">
        <v>34</v>
      </c>
      <c r="AF8" s="40">
        <v>0.7077890050000022</v>
      </c>
      <c r="AG8" s="40">
        <v>1.9238804510000023</v>
      </c>
      <c r="AH8" s="40">
        <v>0.9273877439999971</v>
      </c>
      <c r="AI8" s="40">
        <v>1.4085215869999956</v>
      </c>
      <c r="AJ8" s="40">
        <v>0.7517484770000031</v>
      </c>
      <c r="AK8" s="40">
        <v>1.1143867070000013</v>
      </c>
      <c r="AL8" s="40">
        <v>2.2396569190000015</v>
      </c>
      <c r="AM8" s="40">
        <v>2.5304476949999994</v>
      </c>
      <c r="AN8" s="40">
        <v>2.6695654799999993</v>
      </c>
      <c r="AO8" s="40">
        <v>1.3477802190000006</v>
      </c>
      <c r="AP8" s="40">
        <v>2.79861743499999</v>
      </c>
      <c r="AQ8" s="40">
        <v>0.46191814300000544</v>
      </c>
      <c r="AR8" s="40">
        <v>0.02080150500000144</v>
      </c>
      <c r="AS8" s="40">
        <v>1.7590435899999974</v>
      </c>
      <c r="AT8" s="40">
        <v>2.7236467230000017</v>
      </c>
      <c r="AU8" s="40">
        <v>0.7460332340000022</v>
      </c>
      <c r="AV8" s="40">
        <v>3.026639277000001</v>
      </c>
      <c r="AW8" s="40">
        <v>2.946344111000002</v>
      </c>
      <c r="AX8" s="40">
        <v>5.6831584809999995</v>
      </c>
      <c r="AY8" s="40">
        <v>3.6514727659999977</v>
      </c>
      <c r="AZ8" s="40">
        <v>7.079670346</v>
      </c>
      <c r="BA8" s="40">
        <v>1.9941801159999955</v>
      </c>
      <c r="BB8" s="40">
        <v>1.9407455380000016</v>
      </c>
      <c r="BC8" s="40">
        <v>1.956018861000004</v>
      </c>
      <c r="BD8" s="40">
        <v>7.288499259999995</v>
      </c>
      <c r="BE8" s="40">
        <v>18.165602433000004</v>
      </c>
      <c r="BF8" s="3">
        <v>0.18996142400000338</v>
      </c>
      <c r="BG8" s="3"/>
      <c r="BH8" t="s">
        <v>40</v>
      </c>
      <c r="BI8" s="19">
        <v>0.0388736693582739</v>
      </c>
      <c r="BJ8" s="19">
        <v>0.10171079928173939</v>
      </c>
      <c r="BK8" s="19">
        <v>0.04450232807687071</v>
      </c>
      <c r="BL8" s="19">
        <v>0.06471060705829836</v>
      </c>
      <c r="BM8" s="19">
        <v>0.03243791585246701</v>
      </c>
      <c r="BN8" s="19">
        <v>0.04657494636547384</v>
      </c>
      <c r="BO8" s="19">
        <v>0.0894391375262948</v>
      </c>
      <c r="BP8" s="19">
        <v>0.09275567669627843</v>
      </c>
      <c r="BQ8" s="19">
        <v>0.08954897929035927</v>
      </c>
      <c r="BR8" s="19">
        <v>0.04149467639654873</v>
      </c>
      <c r="BS8" s="19">
        <v>0.08272938292621689</v>
      </c>
      <c r="BT8" s="19">
        <v>0.012611343282480963</v>
      </c>
      <c r="BU8" s="19">
        <v>0.0005608520302099325</v>
      </c>
      <c r="BV8" s="19">
        <v>0.04740090502478262</v>
      </c>
      <c r="BW8" s="19">
        <v>0.07007254045698297</v>
      </c>
      <c r="BX8" s="19">
        <v>0.01793667926470862</v>
      </c>
      <c r="BY8" s="19">
        <v>0.0714864561116258</v>
      </c>
      <c r="BZ8" s="19">
        <v>0.06494711828687984</v>
      </c>
      <c r="CA8" s="19">
        <v>0.11763542952962297</v>
      </c>
      <c r="CB8" s="19">
        <v>0.06762640184699883</v>
      </c>
      <c r="CC8" s="4">
        <v>0.1228123228854826</v>
      </c>
      <c r="CD8" s="4">
        <v>0.030809604335630947</v>
      </c>
      <c r="CE8" s="4">
        <v>0.02908786724511078</v>
      </c>
      <c r="CF8" s="4">
        <v>0.02848812480627912</v>
      </c>
      <c r="CG8" s="4">
        <v>0.10321187258523935</v>
      </c>
      <c r="CH8" s="4">
        <v>0.23317523421751762</v>
      </c>
      <c r="CI8" s="4">
        <v>0.00197730306168558</v>
      </c>
    </row>
    <row r="9" spans="1:87" ht="12.75">
      <c r="A9" t="s">
        <v>41</v>
      </c>
      <c r="B9" s="22">
        <v>4.217015881</v>
      </c>
      <c r="C9" s="22">
        <v>4.522587595</v>
      </c>
      <c r="D9" s="22">
        <v>4.747261226</v>
      </c>
      <c r="E9" s="22">
        <v>4.986755795</v>
      </c>
      <c r="F9" s="22">
        <v>5.161672955</v>
      </c>
      <c r="G9" s="22">
        <v>5.402857847</v>
      </c>
      <c r="H9" s="22">
        <v>5.752857318</v>
      </c>
      <c r="I9" s="22">
        <v>6.10058771</v>
      </c>
      <c r="J9" s="22">
        <v>6.485164421</v>
      </c>
      <c r="K9" s="22">
        <v>6.909551066</v>
      </c>
      <c r="L9" s="22">
        <v>7.227141695</v>
      </c>
      <c r="M9" s="22">
        <v>7.414465838</v>
      </c>
      <c r="N9" s="29">
        <f>7191837892/1000000000</f>
        <v>7.191837892</v>
      </c>
      <c r="O9" s="29">
        <f>7323944264/1000000000</f>
        <v>7.323944264</v>
      </c>
      <c r="P9" s="29">
        <f>7556325343/1000000000</f>
        <v>7.556325343</v>
      </c>
      <c r="Q9" s="29">
        <f>8042135912/1000000000</f>
        <v>8.042135912</v>
      </c>
      <c r="R9" s="29">
        <f>8345517171/1000000000</f>
        <v>8.345517171</v>
      </c>
      <c r="S9" s="29">
        <f>9173970358/1000000000</f>
        <v>9.173970358</v>
      </c>
      <c r="T9" s="29">
        <f>8921443022/1000000000</f>
        <v>8.921443022</v>
      </c>
      <c r="U9" s="29">
        <f>9664051499/1000000000</f>
        <v>9.664051499</v>
      </c>
      <c r="V9" s="29">
        <v>10.331301746</v>
      </c>
      <c r="W9" s="22">
        <v>10.523098</v>
      </c>
      <c r="X9" s="22">
        <v>10.794320597</v>
      </c>
      <c r="Y9" s="2">
        <v>11.246966715</v>
      </c>
      <c r="Z9" s="2">
        <v>11.46908225</v>
      </c>
      <c r="AA9" s="24">
        <v>11.739421728</v>
      </c>
      <c r="AB9" s="32">
        <v>13.230557969</v>
      </c>
      <c r="AC9" s="32">
        <v>15.041483254</v>
      </c>
      <c r="AD9" s="32"/>
      <c r="AE9" s="11" t="s">
        <v>35</v>
      </c>
      <c r="AF9" s="40">
        <v>0.30557171400000005</v>
      </c>
      <c r="AG9" s="40">
        <v>0.22467363099999993</v>
      </c>
      <c r="AH9" s="40">
        <v>0.23949456899999966</v>
      </c>
      <c r="AI9" s="40">
        <v>0.17491716000000057</v>
      </c>
      <c r="AJ9" s="40">
        <v>0.2411848919999997</v>
      </c>
      <c r="AK9" s="40">
        <v>0.3499994710000003</v>
      </c>
      <c r="AL9" s="40">
        <v>0.3477303919999999</v>
      </c>
      <c r="AM9" s="40">
        <v>0.38457671100000024</v>
      </c>
      <c r="AN9" s="40">
        <v>0.42438664499999934</v>
      </c>
      <c r="AO9" s="40">
        <v>0.31759062900000057</v>
      </c>
      <c r="AP9" s="40">
        <v>0.18732414299999967</v>
      </c>
      <c r="AQ9" s="40">
        <v>-0.22262794600000024</v>
      </c>
      <c r="AR9" s="40">
        <v>0.13210637199999997</v>
      </c>
      <c r="AS9" s="40">
        <v>0.2323810790000005</v>
      </c>
      <c r="AT9" s="40">
        <v>0.48581056900000075</v>
      </c>
      <c r="AU9" s="40">
        <v>0.30338125899999824</v>
      </c>
      <c r="AV9" s="40">
        <v>0.8284531870000009</v>
      </c>
      <c r="AW9" s="40">
        <v>-0.252527336</v>
      </c>
      <c r="AX9" s="40">
        <v>0.7426084769999992</v>
      </c>
      <c r="AY9" s="40">
        <v>0.6672502470000001</v>
      </c>
      <c r="AZ9" s="40">
        <v>0.19179625399999978</v>
      </c>
      <c r="BA9" s="40">
        <v>0.2712225970000013</v>
      </c>
      <c r="BB9" s="40">
        <v>0.45264611799999876</v>
      </c>
      <c r="BC9" s="40">
        <v>0.22211553500000036</v>
      </c>
      <c r="BD9" s="40">
        <v>0.27033947800000035</v>
      </c>
      <c r="BE9" s="40">
        <v>1.4911362409999995</v>
      </c>
      <c r="BF9" s="3">
        <v>1.8109252849999997</v>
      </c>
      <c r="BG9" s="3"/>
      <c r="BH9" t="s">
        <v>41</v>
      </c>
      <c r="BI9" s="19">
        <v>0.0724615990603143</v>
      </c>
      <c r="BJ9" s="19">
        <v>0.0496781159636113</v>
      </c>
      <c r="BK9" s="19">
        <v>0.05044899734784463</v>
      </c>
      <c r="BL9" s="19">
        <v>0.03507634365720942</v>
      </c>
      <c r="BM9" s="19">
        <v>0.04672610878346509</v>
      </c>
      <c r="BN9" s="19">
        <v>0.06478043304329052</v>
      </c>
      <c r="BO9" s="19">
        <v>0.060444814251171014</v>
      </c>
      <c r="BP9" s="19">
        <v>0.0630392888818904</v>
      </c>
      <c r="BQ9" s="19">
        <v>0.06543961223647121</v>
      </c>
      <c r="BR9" s="19">
        <v>0.04596400344485139</v>
      </c>
      <c r="BS9" s="19">
        <v>0.025919533738988032</v>
      </c>
      <c r="BT9" s="19">
        <v>-0.03002616113746268</v>
      </c>
      <c r="BU9" s="19">
        <v>0.018368930721721553</v>
      </c>
      <c r="BV9" s="19">
        <v>0.031728952409187876</v>
      </c>
      <c r="BW9" s="19">
        <v>0.06429190736871118</v>
      </c>
      <c r="BX9" s="19">
        <v>0.03772396566281734</v>
      </c>
      <c r="BY9" s="19">
        <v>0.09926924479633319</v>
      </c>
      <c r="BZ9" s="19">
        <v>-0.027526504462682067</v>
      </c>
      <c r="CA9" s="19">
        <v>0.08323860558978519</v>
      </c>
      <c r="CB9" s="19">
        <v>0.06904456656393489</v>
      </c>
      <c r="CC9" s="4">
        <v>0.018564577699442194</v>
      </c>
      <c r="CD9" s="4">
        <v>0.02577402557687872</v>
      </c>
      <c r="CE9" s="4">
        <v>0.041933729310004</v>
      </c>
      <c r="CF9" s="4">
        <v>0.019748927922385195</v>
      </c>
      <c r="CG9" s="4">
        <v>0.023571151737097392</v>
      </c>
      <c r="CH9" s="4">
        <v>0.12701956497937644</v>
      </c>
      <c r="CI9" s="4">
        <v>0.13687444544992794</v>
      </c>
    </row>
    <row r="10" spans="1:87" ht="12.75">
      <c r="A10" t="s">
        <v>42</v>
      </c>
      <c r="B10" s="22">
        <v>5.3640490419999995</v>
      </c>
      <c r="C10" s="22">
        <v>5.592023794</v>
      </c>
      <c r="D10" s="22">
        <v>6.6745161809999995</v>
      </c>
      <c r="E10" s="22">
        <v>6.776397267999999</v>
      </c>
      <c r="F10" s="22">
        <v>6.934535002</v>
      </c>
      <c r="G10" s="22">
        <v>6.30946713</v>
      </c>
      <c r="H10" s="22">
        <v>6.223578191</v>
      </c>
      <c r="I10" s="22">
        <v>6.693534909</v>
      </c>
      <c r="J10" s="22">
        <v>7.384422991</v>
      </c>
      <c r="K10" s="22">
        <v>7.875551548000001</v>
      </c>
      <c r="L10" s="22">
        <v>7.744505029</v>
      </c>
      <c r="M10" s="22">
        <v>8.228452002</v>
      </c>
      <c r="N10" s="29">
        <f>9108881139/1000000000</f>
        <v>9.108881139</v>
      </c>
      <c r="O10" s="29">
        <f>8521749834/1000000000</f>
        <v>8.521749834</v>
      </c>
      <c r="P10" s="29">
        <f>8442196902/1000000000</f>
        <v>8.442196902</v>
      </c>
      <c r="Q10" s="29">
        <f>10417338238/1000000000</f>
        <v>10.417338238</v>
      </c>
      <c r="R10" s="29">
        <f>10583521935/1000000000</f>
        <v>10.583521935</v>
      </c>
      <c r="S10" s="29">
        <f>10811705218/1000000000</f>
        <v>10.811705218</v>
      </c>
      <c r="T10" s="29">
        <f>10736253958/1000000000</f>
        <v>10.736253958</v>
      </c>
      <c r="U10" s="29">
        <f>13487561897/1000000000</f>
        <v>13.487561897</v>
      </c>
      <c r="V10" s="29">
        <v>16.215876114</v>
      </c>
      <c r="W10" s="22">
        <v>20.803834843</v>
      </c>
      <c r="X10" s="22">
        <v>21.842609278</v>
      </c>
      <c r="Y10" s="2">
        <v>21.803857565</v>
      </c>
      <c r="Z10" s="2">
        <v>21.102836252</v>
      </c>
      <c r="AA10" s="24">
        <v>25.601542299</v>
      </c>
      <c r="AB10" s="32">
        <v>27.390172007</v>
      </c>
      <c r="AC10" s="32">
        <v>26.522495739</v>
      </c>
      <c r="AD10" s="32"/>
      <c r="AE10" s="11" t="s">
        <v>36</v>
      </c>
      <c r="AF10" s="40">
        <v>0.2279747520000006</v>
      </c>
      <c r="AG10" s="40">
        <v>1.0824923869999994</v>
      </c>
      <c r="AH10" s="40">
        <v>0.10188108699999976</v>
      </c>
      <c r="AI10" s="40">
        <v>0.1581377340000003</v>
      </c>
      <c r="AJ10" s="40">
        <v>-0.6250678719999998</v>
      </c>
      <c r="AK10" s="40">
        <v>-0.08588893900000016</v>
      </c>
      <c r="AL10" s="40">
        <v>0.4699567180000006</v>
      </c>
      <c r="AM10" s="40">
        <v>0.6908880819999998</v>
      </c>
      <c r="AN10" s="40">
        <v>0.4911285570000006</v>
      </c>
      <c r="AO10" s="40">
        <v>-0.13104651900000075</v>
      </c>
      <c r="AP10" s="40">
        <v>0.4839469729999992</v>
      </c>
      <c r="AQ10" s="40">
        <v>0.8804291370000001</v>
      </c>
      <c r="AR10" s="40">
        <v>-0.5871313049999998</v>
      </c>
      <c r="AS10" s="40">
        <v>-0.07955293200000035</v>
      </c>
      <c r="AT10" s="40">
        <v>1.975141336</v>
      </c>
      <c r="AU10" s="40">
        <v>0.16618369700000102</v>
      </c>
      <c r="AV10" s="40">
        <v>0.2281832829999999</v>
      </c>
      <c r="AW10" s="40">
        <v>-0.07545125999999946</v>
      </c>
      <c r="AX10" s="40">
        <v>2.751307939</v>
      </c>
      <c r="AY10" s="40">
        <v>2.7283142169999994</v>
      </c>
      <c r="AZ10" s="40">
        <v>4.587958729</v>
      </c>
      <c r="BA10" s="40">
        <v>1.0387744350000006</v>
      </c>
      <c r="BB10" s="40">
        <v>-0.03875171299999991</v>
      </c>
      <c r="BC10" s="40">
        <v>-0.7010213130000018</v>
      </c>
      <c r="BD10" s="40">
        <v>4.498706046999999</v>
      </c>
      <c r="BE10" s="40">
        <v>1.788629708000002</v>
      </c>
      <c r="BF10" s="3">
        <v>-0.8676762680000003</v>
      </c>
      <c r="BG10" s="3"/>
      <c r="BH10" t="s">
        <v>42</v>
      </c>
      <c r="BI10" s="19">
        <v>0.04250049733232857</v>
      </c>
      <c r="BJ10" s="19">
        <v>0.19357792936458298</v>
      </c>
      <c r="BK10" s="19">
        <v>0.015264190577591135</v>
      </c>
      <c r="BL10" s="19">
        <v>0.023336550049503434</v>
      </c>
      <c r="BM10" s="19">
        <v>-0.09013839742963631</v>
      </c>
      <c r="BN10" s="19">
        <v>-0.013612708843765729</v>
      </c>
      <c r="BO10" s="19">
        <v>0.07551230234073565</v>
      </c>
      <c r="BP10" s="19">
        <v>0.10321722249794273</v>
      </c>
      <c r="BQ10" s="19">
        <v>0.06650872486565018</v>
      </c>
      <c r="BR10" s="19">
        <v>-0.016639662403489703</v>
      </c>
      <c r="BS10" s="19">
        <v>0.06248907724739231</v>
      </c>
      <c r="BT10" s="19">
        <v>0.10699814944366254</v>
      </c>
      <c r="BU10" s="19">
        <v>-0.06445701684328453</v>
      </c>
      <c r="BV10" s="19">
        <v>-0.009335281315417263</v>
      </c>
      <c r="BW10" s="19">
        <v>0.23396058619908275</v>
      </c>
      <c r="BX10" s="19">
        <v>0.015952606433935493</v>
      </c>
      <c r="BY10" s="19">
        <v>0.02156024094827937</v>
      </c>
      <c r="BZ10" s="19">
        <v>-0.00697866418651366</v>
      </c>
      <c r="CA10" s="19">
        <v>0.25626330652786894</v>
      </c>
      <c r="CB10" s="19">
        <v>0.20228372168633757</v>
      </c>
      <c r="CC10" s="4">
        <v>0.28293005550523287</v>
      </c>
      <c r="CD10" s="4">
        <v>0.04993187279361255</v>
      </c>
      <c r="CE10" s="4">
        <v>-0.0017741338732378852</v>
      </c>
      <c r="CF10" s="4">
        <v>-0.03215125171819576</v>
      </c>
      <c r="CG10" s="4">
        <v>0.2131801618170467</v>
      </c>
      <c r="CH10" s="4">
        <v>0.0698641389300154</v>
      </c>
      <c r="CI10" s="4">
        <v>-0.03167837966765056</v>
      </c>
    </row>
    <row r="11" spans="1:87" ht="12.75">
      <c r="A11" t="s">
        <v>43</v>
      </c>
      <c r="B11" s="22">
        <v>6.591474723999999</v>
      </c>
      <c r="C11" s="22">
        <v>6.816915799999999</v>
      </c>
      <c r="D11" s="22">
        <v>7.282151078</v>
      </c>
      <c r="E11" s="22">
        <v>7.661009761</v>
      </c>
      <c r="F11" s="22">
        <v>8.714015018</v>
      </c>
      <c r="G11" s="22">
        <v>9.60011977</v>
      </c>
      <c r="H11" s="22">
        <v>10.423479008000001</v>
      </c>
      <c r="I11" s="22">
        <v>11.517891267000001</v>
      </c>
      <c r="J11" s="22">
        <v>12.630745447999999</v>
      </c>
      <c r="K11" s="22">
        <v>14.129808758</v>
      </c>
      <c r="L11" s="22">
        <v>14.982743265</v>
      </c>
      <c r="M11" s="22">
        <v>16.691718368999997</v>
      </c>
      <c r="N11" s="29">
        <f>+(9152974854+4512410439+2245755365)/1000000000</f>
        <v>15.911140658</v>
      </c>
      <c r="O11" s="29">
        <f>+(9530731842+4809237549+2236695501)/1000000000</f>
        <v>16.576664892</v>
      </c>
      <c r="P11" s="29">
        <f>+(10538926557+5035754079+2193628758)/1000000000</f>
        <v>17.768309394</v>
      </c>
      <c r="Q11" s="29">
        <f>+(10508196057+4963055082+2154760096)/1000000000</f>
        <v>17.626011235</v>
      </c>
      <c r="R11" s="29">
        <f>+(10804525834+4878871344+1507462493)/1000000000</f>
        <v>17.190859671</v>
      </c>
      <c r="S11" s="29">
        <f>(11440891718+4985330678+1280660151)/1000000000</f>
        <v>17.706882547</v>
      </c>
      <c r="T11" s="29">
        <f>+(12380310654+5484313757+2371352468)/1000000000</f>
        <v>20.235976879</v>
      </c>
      <c r="U11" s="29">
        <f>(2917090203+6093718161+12788581787)/1000000000</f>
        <v>21.799390151</v>
      </c>
      <c r="V11" s="29">
        <v>22.466991387</v>
      </c>
      <c r="W11" s="22">
        <v>24.562081664</v>
      </c>
      <c r="X11" s="22">
        <v>25.440146309</v>
      </c>
      <c r="Y11" s="2">
        <v>26.77319557</v>
      </c>
      <c r="Z11" s="2">
        <v>28.743323419</v>
      </c>
      <c r="AA11" s="24">
        <v>30.036721084</v>
      </c>
      <c r="AB11" s="32">
        <v>40.559861812</v>
      </c>
      <c r="AC11" s="32">
        <v>40.255580486</v>
      </c>
      <c r="AD11" s="32"/>
      <c r="AE11" s="11" t="s">
        <v>37</v>
      </c>
      <c r="AF11" s="40">
        <v>0.22544107600000007</v>
      </c>
      <c r="AG11" s="40">
        <v>0.46523527800000064</v>
      </c>
      <c r="AH11" s="40">
        <v>0.3788586829999998</v>
      </c>
      <c r="AI11" s="40">
        <v>1.0530052569999997</v>
      </c>
      <c r="AJ11" s="40">
        <v>0.8861047519999996</v>
      </c>
      <c r="AK11" s="40">
        <v>0.8233592380000019</v>
      </c>
      <c r="AL11" s="40">
        <v>1.0944122590000003</v>
      </c>
      <c r="AM11" s="40">
        <v>1.1128541809999977</v>
      </c>
      <c r="AN11" s="40">
        <v>1.4990633100000004</v>
      </c>
      <c r="AO11" s="40">
        <v>0.8529345070000005</v>
      </c>
      <c r="AP11" s="40">
        <v>1.7089751039999967</v>
      </c>
      <c r="AQ11" s="40">
        <v>-0.7805777109999958</v>
      </c>
      <c r="AR11" s="40">
        <v>0.6655242339999994</v>
      </c>
      <c r="AS11" s="40">
        <v>1.191644501999999</v>
      </c>
      <c r="AT11" s="40">
        <v>-0.1422981589999992</v>
      </c>
      <c r="AU11" s="40">
        <v>-0.43515156400000166</v>
      </c>
      <c r="AV11" s="40">
        <v>0.516022876000001</v>
      </c>
      <c r="AW11" s="40">
        <v>2.5290943319999997</v>
      </c>
      <c r="AX11" s="40">
        <v>1.5634132720000018</v>
      </c>
      <c r="AY11" s="40">
        <v>0.6676012359999994</v>
      </c>
      <c r="AZ11" s="40">
        <v>2.0950902770000006</v>
      </c>
      <c r="BA11" s="40">
        <v>0.8780646449999985</v>
      </c>
      <c r="BB11" s="40">
        <v>1.3330492609999993</v>
      </c>
      <c r="BC11" s="40">
        <v>1.9701278490000007</v>
      </c>
      <c r="BD11" s="40">
        <v>1.2933976650000005</v>
      </c>
      <c r="BE11" s="40">
        <v>10.523140728000001</v>
      </c>
      <c r="BF11" s="3">
        <v>-0.3042813260000017</v>
      </c>
      <c r="BG11" s="3"/>
      <c r="BH11" t="s">
        <v>43</v>
      </c>
      <c r="BI11" s="19">
        <v>0.03420191769516374</v>
      </c>
      <c r="BJ11" s="19">
        <v>0.06824717975833011</v>
      </c>
      <c r="BK11" s="19">
        <v>0.05202565546114035</v>
      </c>
      <c r="BL11" s="19">
        <v>0.13744993021162133</v>
      </c>
      <c r="BM11" s="19">
        <v>0.10168731063345979</v>
      </c>
      <c r="BN11" s="19">
        <v>0.08576551727749976</v>
      </c>
      <c r="BO11" s="19">
        <v>0.10499491179097122</v>
      </c>
      <c r="BP11" s="19">
        <v>0.09661961162877486</v>
      </c>
      <c r="BQ11" s="19">
        <v>0.11868367676092846</v>
      </c>
      <c r="BR11" s="19">
        <v>0.06036419328868036</v>
      </c>
      <c r="BS11" s="19">
        <v>0.11406289714595845</v>
      </c>
      <c r="BT11" s="19">
        <v>-0.04676437103382307</v>
      </c>
      <c r="BU11" s="19">
        <v>0.041827562731360735</v>
      </c>
      <c r="BV11" s="19">
        <v>0.0718868668555334</v>
      </c>
      <c r="BW11" s="19">
        <v>-0.008008536763100852</v>
      </c>
      <c r="BX11" s="19">
        <v>-0.024688033962892323</v>
      </c>
      <c r="BY11" s="19">
        <v>0.030017281618004373</v>
      </c>
      <c r="BZ11" s="19">
        <v>0.1428311463232975</v>
      </c>
      <c r="CA11" s="19">
        <v>0.07725909558744569</v>
      </c>
      <c r="CB11" s="19">
        <v>0.030624766627674428</v>
      </c>
      <c r="CC11" s="4">
        <v>0.09325192861436159</v>
      </c>
      <c r="CD11" s="4">
        <v>0.03574878778645846</v>
      </c>
      <c r="CE11" s="4">
        <v>0.05239943374572514</v>
      </c>
      <c r="CF11" s="4">
        <v>0.07358583116643631</v>
      </c>
      <c r="CG11" s="4">
        <v>0.044998194751029896</v>
      </c>
      <c r="CH11" s="4">
        <v>0.3503425256895128</v>
      </c>
      <c r="CI11" s="4">
        <v>-0.007502030638328687</v>
      </c>
    </row>
    <row r="12" spans="1:87" ht="12.75">
      <c r="A12" t="s">
        <v>44</v>
      </c>
      <c r="B12" s="22">
        <v>2.034874695</v>
      </c>
      <c r="C12" s="22">
        <v>1.983676158</v>
      </c>
      <c r="D12" s="22">
        <v>2.1351553130000003</v>
      </c>
      <c r="E12" s="22">
        <v>2.3423087180000004</v>
      </c>
      <c r="F12" s="22">
        <v>2.364770154</v>
      </c>
      <c r="G12" s="22">
        <v>2.614296859</v>
      </c>
      <c r="H12" s="22">
        <v>2.641213796</v>
      </c>
      <c r="I12" s="22">
        <v>2.968771346</v>
      </c>
      <c r="J12" s="22">
        <v>3.310900067</v>
      </c>
      <c r="K12" s="22">
        <v>3.5658870350000003</v>
      </c>
      <c r="L12" s="22">
        <v>3.874188637</v>
      </c>
      <c r="M12" s="22">
        <v>4.292559852</v>
      </c>
      <c r="N12" s="29">
        <f>4877254515/1000000000</f>
        <v>4.877254515</v>
      </c>
      <c r="O12" s="29">
        <f>4687556719/1000000000</f>
        <v>4.687556719</v>
      </c>
      <c r="P12" s="29">
        <f>5102127660/1000000000</f>
        <v>5.10212766</v>
      </c>
      <c r="Q12" s="29">
        <f>5507120637/1000000000</f>
        <v>5.507120637</v>
      </c>
      <c r="R12" s="29">
        <f>6218740479/1000000000</f>
        <v>6.218740479</v>
      </c>
      <c r="S12" s="29">
        <f>7672720410/1000000000</f>
        <v>7.67272041</v>
      </c>
      <c r="T12" s="29">
        <f>8417948785/1000000000</f>
        <v>8.417948785</v>
      </c>
      <c r="U12" s="29">
        <f>9043777578/1000000000</f>
        <v>9.043777578</v>
      </c>
      <c r="V12" s="29">
        <v>8.632084644</v>
      </c>
      <c r="W12" s="22">
        <v>8.83690973</v>
      </c>
      <c r="X12" s="22">
        <v>8.643028169</v>
      </c>
      <c r="Y12" s="2">
        <v>8.836830041</v>
      </c>
      <c r="Z12" s="2">
        <v>9.301626831</v>
      </c>
      <c r="AA12" s="24">
        <v>10.527682901</v>
      </c>
      <c r="AB12" s="3">
        <v>14.890378657</v>
      </c>
      <c r="AC12" s="3">
        <v>14.44137239</v>
      </c>
      <c r="AD12" s="3"/>
      <c r="AE12" s="11" t="s">
        <v>38</v>
      </c>
      <c r="AF12" s="40">
        <v>-0.0511985370000001</v>
      </c>
      <c r="AG12" s="40">
        <v>0.1514791550000003</v>
      </c>
      <c r="AH12" s="40">
        <v>0.20715340500000012</v>
      </c>
      <c r="AI12" s="40">
        <v>0.0224614359999995</v>
      </c>
      <c r="AJ12" s="40">
        <v>0.24952670500000007</v>
      </c>
      <c r="AK12" s="40">
        <v>0.026916937000000196</v>
      </c>
      <c r="AL12" s="40">
        <v>0.32755754999999986</v>
      </c>
      <c r="AM12" s="40">
        <v>0.3421287209999999</v>
      </c>
      <c r="AN12" s="40">
        <v>0.2549869680000003</v>
      </c>
      <c r="AO12" s="40">
        <v>0.3083016019999998</v>
      </c>
      <c r="AP12" s="40">
        <v>0.4183712150000001</v>
      </c>
      <c r="AQ12" s="40">
        <v>0.5846946629999996</v>
      </c>
      <c r="AR12" s="40">
        <v>-0.18969779599999992</v>
      </c>
      <c r="AS12" s="40">
        <v>0.414570941</v>
      </c>
      <c r="AT12" s="40">
        <v>0.40499297700000003</v>
      </c>
      <c r="AU12" s="40">
        <v>0.7116198420000002</v>
      </c>
      <c r="AV12" s="40">
        <v>1.4539799310000001</v>
      </c>
      <c r="AW12" s="40">
        <v>0.7452283749999999</v>
      </c>
      <c r="AX12" s="40">
        <v>0.6258287930000002</v>
      </c>
      <c r="AY12" s="40">
        <v>-0.4116929339999995</v>
      </c>
      <c r="AZ12" s="40">
        <v>0.2048250859999996</v>
      </c>
      <c r="BA12" s="40">
        <v>-0.19388156099999954</v>
      </c>
      <c r="BB12" s="40">
        <v>0.19380187199999988</v>
      </c>
      <c r="BC12" s="40">
        <v>0.4647967899999994</v>
      </c>
      <c r="BD12" s="40">
        <v>1.2260560700000003</v>
      </c>
      <c r="BE12" s="40">
        <v>4.362695755999999</v>
      </c>
      <c r="BF12" s="3">
        <v>-0.4490062669999997</v>
      </c>
      <c r="BG12" s="3"/>
      <c r="BH12" t="s">
        <v>44</v>
      </c>
      <c r="BI12" s="19">
        <v>-0.025160535499214164</v>
      </c>
      <c r="BJ12" s="19">
        <v>0.07636284500829309</v>
      </c>
      <c r="BK12" s="19">
        <v>0.09702029812011155</v>
      </c>
      <c r="BL12" s="19">
        <v>0.009589443025758955</v>
      </c>
      <c r="BM12" s="19">
        <v>0.10551837546576211</v>
      </c>
      <c r="BN12" s="19">
        <v>0.010296052228091743</v>
      </c>
      <c r="BO12" s="19">
        <v>0.1240178097267518</v>
      </c>
      <c r="BP12" s="19">
        <v>0.11524253003215287</v>
      </c>
      <c r="BQ12" s="19">
        <v>0.07701439573530937</v>
      </c>
      <c r="BR12" s="19">
        <v>0.08645860033532997</v>
      </c>
      <c r="BS12" s="19">
        <v>0.10798937640888034</v>
      </c>
      <c r="BT12" s="19">
        <v>0.1362111847380712</v>
      </c>
      <c r="BU12" s="19">
        <v>-0.038894381135244065</v>
      </c>
      <c r="BV12" s="19">
        <v>0.08844073060910947</v>
      </c>
      <c r="BW12" s="19">
        <v>0.07937727238287096</v>
      </c>
      <c r="BX12" s="19">
        <v>0.12921813210680902</v>
      </c>
      <c r="BY12" s="19">
        <v>0.23380617601103146</v>
      </c>
      <c r="BZ12" s="19">
        <v>0.09712700778575613</v>
      </c>
      <c r="CA12" s="19">
        <v>0.07434457122323775</v>
      </c>
      <c r="CB12" s="19">
        <v>-0.04552223121911894</v>
      </c>
      <c r="CC12" s="4">
        <v>0.02372834540522835</v>
      </c>
      <c r="CD12" s="4">
        <v>-0.021939973013620398</v>
      </c>
      <c r="CE12" s="4">
        <v>0.022422913382963414</v>
      </c>
      <c r="CF12" s="4">
        <v>0.05259768354076002</v>
      </c>
      <c r="CG12" s="4">
        <v>0.13181092859088492</v>
      </c>
      <c r="CH12" s="4">
        <v>0.4144022760778249</v>
      </c>
      <c r="CI12" s="4">
        <v>-0.030154120143138258</v>
      </c>
    </row>
    <row r="13" spans="1:87" ht="12.75">
      <c r="A13" s="11"/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7"/>
      <c r="AC13" s="27"/>
      <c r="AD13" s="27"/>
      <c r="AE13" s="1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3"/>
      <c r="BG13" s="3"/>
      <c r="BH13" s="11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4"/>
      <c r="CD13" s="4"/>
      <c r="CE13" s="4"/>
      <c r="CF13" s="4"/>
      <c r="CH13" s="4"/>
      <c r="CI13" s="4"/>
    </row>
    <row r="14" spans="1:87" ht="12.75">
      <c r="A14" s="10" t="s">
        <v>72</v>
      </c>
      <c r="B14" s="23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34"/>
      <c r="P14" s="22"/>
      <c r="Q14" s="23"/>
      <c r="R14" s="23"/>
      <c r="S14" s="24"/>
      <c r="T14" s="24"/>
      <c r="U14" s="29"/>
      <c r="V14" s="24"/>
      <c r="W14" s="24"/>
      <c r="X14" s="23"/>
      <c r="Y14" s="23"/>
      <c r="Z14" s="23"/>
      <c r="AA14" s="23"/>
      <c r="AB14" s="3"/>
      <c r="AC14" s="3"/>
      <c r="AD14" s="3"/>
      <c r="AE14" s="10" t="s">
        <v>72</v>
      </c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3"/>
      <c r="BG14" s="3"/>
      <c r="BH14" s="10" t="s">
        <v>72</v>
      </c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4"/>
      <c r="CD14" s="4"/>
      <c r="CE14" s="4"/>
      <c r="CF14" s="4"/>
      <c r="CH14" s="4"/>
      <c r="CI14" s="4"/>
    </row>
    <row r="15" spans="1:87" ht="12.75">
      <c r="A15" s="13" t="s">
        <v>34</v>
      </c>
      <c r="B15" s="34">
        <f>+B22+B29+B36+B43+B50+B57</f>
        <v>8.802465456</v>
      </c>
      <c r="C15" s="34">
        <f aca="true" t="shared" si="0" ref="C15:R19">+C22+C29+C36+C43+C50+C57</f>
        <v>9.14283868</v>
      </c>
      <c r="D15" s="34">
        <f t="shared" si="0"/>
        <v>10.175855236</v>
      </c>
      <c r="E15" s="34">
        <f t="shared" si="0"/>
        <v>10.020064651000002</v>
      </c>
      <c r="F15" s="34">
        <f t="shared" si="0"/>
        <v>10.315058036</v>
      </c>
      <c r="G15" s="34">
        <f t="shared" si="0"/>
        <v>10.169897309</v>
      </c>
      <c r="H15" s="34">
        <f t="shared" si="0"/>
        <v>10.094806630999999</v>
      </c>
      <c r="I15" s="34">
        <f t="shared" si="0"/>
        <v>11.774352207</v>
      </c>
      <c r="J15" s="34">
        <f t="shared" si="0"/>
        <v>12.420753376999999</v>
      </c>
      <c r="K15" s="34">
        <f t="shared" si="0"/>
        <v>13.215891979</v>
      </c>
      <c r="L15" s="34">
        <f t="shared" si="0"/>
        <v>13.750567736</v>
      </c>
      <c r="M15" s="34">
        <f t="shared" si="0"/>
        <v>14.375077076</v>
      </c>
      <c r="N15" s="34">
        <f t="shared" si="0"/>
        <v>14.901715999999999</v>
      </c>
      <c r="O15" s="34">
        <f t="shared" si="0"/>
        <v>14.763897573</v>
      </c>
      <c r="P15" s="34">
        <f t="shared" si="0"/>
        <v>15.322276419000001</v>
      </c>
      <c r="Q15" s="34">
        <f t="shared" si="0"/>
        <v>16.401117375</v>
      </c>
      <c r="R15" s="34">
        <f t="shared" si="0"/>
        <v>17.120802380999997</v>
      </c>
      <c r="S15" s="34">
        <f>+S22+S29+S36+S43+S50+S57</f>
        <v>18.631763558000003</v>
      </c>
      <c r="T15" s="34">
        <f>+SUM(T16:T19)</f>
        <v>19.448683123000002</v>
      </c>
      <c r="U15" s="35">
        <f aca="true" t="shared" si="1" ref="U15:V19">+U22+U29+U36+U43+U50+U57</f>
        <v>21.280052428</v>
      </c>
      <c r="V15" s="34">
        <f t="shared" si="1"/>
        <v>22.446637697</v>
      </c>
      <c r="W15" s="34">
        <f>+W22+W29+W36+W43+W50+W57</f>
        <v>24.519523709</v>
      </c>
      <c r="X15" s="34">
        <f aca="true" t="shared" si="2" ref="X15:AB19">+X22+X29+X36+X43+X50+X57</f>
        <v>24.799236189000002</v>
      </c>
      <c r="Y15" s="34">
        <f t="shared" si="2"/>
        <v>26.250684797999998</v>
      </c>
      <c r="Z15" s="34">
        <f t="shared" si="2"/>
        <v>28.007139039000002</v>
      </c>
      <c r="AA15" s="34">
        <f t="shared" si="2"/>
        <v>32.192432853</v>
      </c>
      <c r="AB15" s="3">
        <f t="shared" si="2"/>
        <v>38.188895703</v>
      </c>
      <c r="AC15" s="3">
        <f>+AC22+AC29+AC36+AC43+AC50+AC57</f>
        <v>37.869880218000006</v>
      </c>
      <c r="AD15" s="3"/>
      <c r="AE15" s="13" t="s">
        <v>34</v>
      </c>
      <c r="AF15" s="40">
        <v>0.34037322400000036</v>
      </c>
      <c r="AG15" s="40">
        <v>1.0330165559999998</v>
      </c>
      <c r="AH15" s="40">
        <v>-0.15579058499999832</v>
      </c>
      <c r="AI15" s="40">
        <v>0.29499338499999794</v>
      </c>
      <c r="AJ15" s="40">
        <v>-0.14516072700000038</v>
      </c>
      <c r="AK15" s="40">
        <v>-0.07509067800000047</v>
      </c>
      <c r="AL15" s="40">
        <v>1.6795455760000007</v>
      </c>
      <c r="AM15" s="40">
        <v>0.646401169999999</v>
      </c>
      <c r="AN15" s="40">
        <v>0.7951386020000015</v>
      </c>
      <c r="AO15" s="40">
        <v>0.5346757570000005</v>
      </c>
      <c r="AP15" s="40">
        <v>0.6245093399999995</v>
      </c>
      <c r="AQ15" s="40">
        <v>0.5266389239999985</v>
      </c>
      <c r="AR15" s="40">
        <v>-0.13781842699999913</v>
      </c>
      <c r="AS15" s="40">
        <v>0.5583788460000019</v>
      </c>
      <c r="AT15" s="40">
        <v>1.078840955999997</v>
      </c>
      <c r="AU15" s="40">
        <v>0.7196850059999989</v>
      </c>
      <c r="AV15" s="40">
        <v>1.5109611770000058</v>
      </c>
      <c r="AW15" s="40">
        <v>0.8169195649999992</v>
      </c>
      <c r="AX15" s="40">
        <v>1.831369304999999</v>
      </c>
      <c r="AY15" s="40">
        <v>1.1665852689999987</v>
      </c>
      <c r="AZ15" s="40">
        <v>2.0728860120000014</v>
      </c>
      <c r="BA15" s="40">
        <v>0.2797124800000006</v>
      </c>
      <c r="BB15" s="40">
        <v>1.4514486089999963</v>
      </c>
      <c r="BC15" s="40">
        <v>1.7564542410000037</v>
      </c>
      <c r="BD15" s="40">
        <v>4.185293813999998</v>
      </c>
      <c r="BE15" s="40">
        <v>5.99646285</v>
      </c>
      <c r="BF15" s="3">
        <v>-0.3190154849999942</v>
      </c>
      <c r="BG15" s="3"/>
      <c r="BH15" s="13" t="s">
        <v>34</v>
      </c>
      <c r="BI15" s="19">
        <v>0.03866794203298948</v>
      </c>
      <c r="BJ15" s="19">
        <v>0.11298641397443969</v>
      </c>
      <c r="BK15" s="19">
        <v>-0.015309827172938205</v>
      </c>
      <c r="BL15" s="19">
        <v>0.0294402676304646</v>
      </c>
      <c r="BM15" s="19">
        <v>-0.014072700947816595</v>
      </c>
      <c r="BN15" s="19">
        <v>-0.007383622048331586</v>
      </c>
      <c r="BO15" s="19">
        <v>0.16637719149986566</v>
      </c>
      <c r="BP15" s="19">
        <v>0.054899085625764225</v>
      </c>
      <c r="BQ15" s="19">
        <v>0.06401693825371263</v>
      </c>
      <c r="BR15" s="19">
        <v>0.04045703141714522</v>
      </c>
      <c r="BS15" s="19">
        <v>0.04541698582851877</v>
      </c>
      <c r="BT15" s="19">
        <v>0.03663555480194619</v>
      </c>
      <c r="BU15" s="19">
        <v>-0.009248493730520642</v>
      </c>
      <c r="BV15" s="19">
        <v>0.03782055810392216</v>
      </c>
      <c r="BW15" s="19">
        <v>0.07040996562770578</v>
      </c>
      <c r="BX15" s="19">
        <v>0.04388024239720429</v>
      </c>
      <c r="BY15" s="19">
        <v>0.08825294185258582</v>
      </c>
      <c r="BZ15" s="19">
        <v>0.04384553091053127</v>
      </c>
      <c r="CA15" s="19">
        <v>0.09416418034155859</v>
      </c>
      <c r="CB15" s="19">
        <v>0.05482060126247724</v>
      </c>
      <c r="CC15" s="4">
        <v>0.09234728336516267</v>
      </c>
      <c r="CD15" s="4">
        <v>0.011407745244958852</v>
      </c>
      <c r="CE15" s="4">
        <v>0.05852795618131996</v>
      </c>
      <c r="CF15" s="4">
        <v>0.06691079697600215</v>
      </c>
      <c r="CG15" s="4">
        <v>0.14943667784745765</v>
      </c>
      <c r="CH15" s="4">
        <v>0.18626932849038133</v>
      </c>
      <c r="CI15" s="4">
        <v>-0.00835361900697572</v>
      </c>
    </row>
    <row r="16" spans="1:87" ht="12.75">
      <c r="A16" s="11" t="s">
        <v>35</v>
      </c>
      <c r="B16" s="22">
        <f>+B23+B30+B37+B44+B51+B58</f>
        <v>1.6718584780000003</v>
      </c>
      <c r="C16" s="22">
        <f t="shared" si="0"/>
        <v>1.797527052</v>
      </c>
      <c r="D16" s="22">
        <f t="shared" si="0"/>
        <v>1.880766703</v>
      </c>
      <c r="E16" s="22">
        <f t="shared" si="0"/>
        <v>1.9929796739999999</v>
      </c>
      <c r="F16" s="22">
        <f t="shared" si="0"/>
        <v>2.072346969</v>
      </c>
      <c r="G16" s="22">
        <f t="shared" si="0"/>
        <v>2.0951921909999998</v>
      </c>
      <c r="H16" s="22">
        <f t="shared" si="0"/>
        <v>2.2438127550000004</v>
      </c>
      <c r="I16" s="22">
        <f t="shared" si="0"/>
        <v>2.2648874770000003</v>
      </c>
      <c r="J16" s="22">
        <f t="shared" si="0"/>
        <v>2.3901672190000003</v>
      </c>
      <c r="K16" s="22">
        <f t="shared" si="0"/>
        <v>2.5131886999999997</v>
      </c>
      <c r="L16" s="22">
        <f t="shared" si="0"/>
        <v>2.5481425179999997</v>
      </c>
      <c r="M16" s="22">
        <f t="shared" si="0"/>
        <v>2.6258789399999998</v>
      </c>
      <c r="N16" s="22">
        <f t="shared" si="0"/>
        <v>2.49231</v>
      </c>
      <c r="O16" s="22">
        <f t="shared" si="0"/>
        <v>2.488044279</v>
      </c>
      <c r="P16" s="22">
        <f t="shared" si="0"/>
        <v>2.549359078</v>
      </c>
      <c r="Q16" s="22">
        <f t="shared" si="0"/>
        <v>2.731402103</v>
      </c>
      <c r="R16" s="22">
        <f t="shared" si="0"/>
        <v>2.784309974</v>
      </c>
      <c r="S16" s="22">
        <f>+S23+S30+S37+S44+S51+S58</f>
        <v>2.883783276</v>
      </c>
      <c r="T16" s="22">
        <f>+T23+T30+T37+T44+T51+T58</f>
        <v>2.90089547</v>
      </c>
      <c r="U16" s="36">
        <f t="shared" si="1"/>
        <v>3.138204111</v>
      </c>
      <c r="V16" s="22">
        <f t="shared" si="1"/>
        <v>3.3129114529999995</v>
      </c>
      <c r="W16" s="22">
        <f>+W23+W30+W37+W44+W51+W58</f>
        <v>3.4537296379999995</v>
      </c>
      <c r="X16" s="22">
        <f t="shared" si="2"/>
        <v>3.586863911</v>
      </c>
      <c r="Y16" s="22">
        <f t="shared" si="2"/>
        <v>3.788398213</v>
      </c>
      <c r="Z16" s="22">
        <f t="shared" si="2"/>
        <v>3.806114545</v>
      </c>
      <c r="AA16" s="22">
        <f t="shared" si="2"/>
        <v>3.2940106780000002</v>
      </c>
      <c r="AB16" s="3">
        <f t="shared" si="2"/>
        <v>4.0914202809999995</v>
      </c>
      <c r="AC16" s="3">
        <f>+AC23+AC30+AC37+AC44+AC51+AC58</f>
        <v>4.758119444</v>
      </c>
      <c r="AD16" s="3"/>
      <c r="AE16" s="11" t="s">
        <v>35</v>
      </c>
      <c r="AF16" s="40">
        <v>0.12566857399999964</v>
      </c>
      <c r="AG16" s="40">
        <v>0.08323965099999997</v>
      </c>
      <c r="AH16" s="40">
        <v>0.11221297099999994</v>
      </c>
      <c r="AI16" s="40">
        <v>0.07936729499999995</v>
      </c>
      <c r="AJ16" s="40">
        <v>0.022845221999999943</v>
      </c>
      <c r="AK16" s="40">
        <v>0.14862056400000068</v>
      </c>
      <c r="AL16" s="40">
        <v>0.021074721999999824</v>
      </c>
      <c r="AM16" s="40">
        <v>0.12527974200000003</v>
      </c>
      <c r="AN16" s="40">
        <v>0.12302148099999943</v>
      </c>
      <c r="AO16" s="40">
        <v>0.03495381799999997</v>
      </c>
      <c r="AP16" s="40">
        <v>0.07773642200000008</v>
      </c>
      <c r="AQ16" s="40">
        <v>-0.13356893999999997</v>
      </c>
      <c r="AR16" s="40">
        <v>-0.004265720999999889</v>
      </c>
      <c r="AS16" s="40">
        <v>0.06131479900000025</v>
      </c>
      <c r="AT16" s="40">
        <v>0.18204302500000002</v>
      </c>
      <c r="AU16" s="40">
        <v>0.05290787099999994</v>
      </c>
      <c r="AV16" s="40">
        <v>0.09947330199999982</v>
      </c>
      <c r="AW16" s="40">
        <v>0.01711219400000008</v>
      </c>
      <c r="AX16" s="40">
        <v>0.23730864099999982</v>
      </c>
      <c r="AY16" s="40">
        <v>0.1747073419999996</v>
      </c>
      <c r="AZ16" s="40">
        <v>0.1408181850000001</v>
      </c>
      <c r="BA16" s="40">
        <v>0.13313427300000047</v>
      </c>
      <c r="BB16" s="40">
        <v>0.20153430199999978</v>
      </c>
      <c r="BC16" s="40">
        <v>0.017716332</v>
      </c>
      <c r="BD16" s="40">
        <v>-0.5121038669999995</v>
      </c>
      <c r="BE16" s="40">
        <v>0.7974096029999993</v>
      </c>
      <c r="BF16" s="3">
        <v>0.6666991630000005</v>
      </c>
      <c r="BG16" s="3"/>
      <c r="BH16" s="11" t="s">
        <v>35</v>
      </c>
      <c r="BI16" s="19">
        <v>0.07516699269326528</v>
      </c>
      <c r="BJ16" s="19">
        <v>0.046307871087327576</v>
      </c>
      <c r="BK16" s="19">
        <v>0.059663418552130726</v>
      </c>
      <c r="BL16" s="19">
        <v>0.03982343424542119</v>
      </c>
      <c r="BM16" s="19">
        <v>0.011023840284343786</v>
      </c>
      <c r="BN16" s="19">
        <v>0.07093409599291538</v>
      </c>
      <c r="BO16" s="19">
        <v>0.009392371067076771</v>
      </c>
      <c r="BP16" s="19">
        <v>0.055313892311304444</v>
      </c>
      <c r="BQ16" s="19">
        <v>0.051469821869395915</v>
      </c>
      <c r="BR16" s="19">
        <v>0.013908155006426686</v>
      </c>
      <c r="BS16" s="19">
        <v>0.030507093481181843</v>
      </c>
      <c r="BT16" s="19">
        <v>-0.050866373908311245</v>
      </c>
      <c r="BU16" s="19">
        <v>-0.0017115531374507543</v>
      </c>
      <c r="BV16" s="19">
        <v>0.024643773230854246</v>
      </c>
      <c r="BW16" s="19">
        <v>0.07140736923682589</v>
      </c>
      <c r="BX16" s="19">
        <v>0.0193702241577281</v>
      </c>
      <c r="BY16" s="19">
        <v>0.035726374911157724</v>
      </c>
      <c r="BZ16" s="19">
        <v>0.005933938983007016</v>
      </c>
      <c r="CA16" s="19">
        <v>0.081805305794076</v>
      </c>
      <c r="CB16" s="19">
        <v>0.05567112138678847</v>
      </c>
      <c r="CC16" s="4">
        <v>0.042505870439876234</v>
      </c>
      <c r="CD16" s="4">
        <v>0.038547971889628406</v>
      </c>
      <c r="CE16" s="4">
        <v>0.056186771229860516</v>
      </c>
      <c r="CF16" s="4">
        <v>0.004676470371885903</v>
      </c>
      <c r="CG16" s="4">
        <v>-0.13454767609995816</v>
      </c>
      <c r="CH16" s="4">
        <v>0.24207863329822493</v>
      </c>
      <c r="CI16" s="4">
        <v>0.16295054460575975</v>
      </c>
    </row>
    <row r="17" spans="1:87" ht="12.75">
      <c r="A17" s="11" t="s">
        <v>36</v>
      </c>
      <c r="B17" s="22">
        <f>+B24+B31+B38+B45+B52+B59</f>
        <v>2.2807133850000003</v>
      </c>
      <c r="C17" s="22">
        <f t="shared" si="0"/>
        <v>2.813294718</v>
      </c>
      <c r="D17" s="22">
        <f t="shared" si="0"/>
        <v>3.375802346</v>
      </c>
      <c r="E17" s="22">
        <f t="shared" si="0"/>
        <v>2.972627439</v>
      </c>
      <c r="F17" s="22">
        <f t="shared" si="0"/>
        <v>2.9715750119999997</v>
      </c>
      <c r="G17" s="22">
        <f t="shared" si="0"/>
        <v>2.526584637</v>
      </c>
      <c r="H17" s="22">
        <f t="shared" si="0"/>
        <v>2.037126087</v>
      </c>
      <c r="I17" s="22">
        <f t="shared" si="0"/>
        <v>2.772339472</v>
      </c>
      <c r="J17" s="22">
        <f t="shared" si="0"/>
        <v>2.648417079</v>
      </c>
      <c r="K17" s="22">
        <f t="shared" si="0"/>
        <v>2.6368905410000005</v>
      </c>
      <c r="L17" s="22">
        <f t="shared" si="0"/>
        <v>2.469198179</v>
      </c>
      <c r="M17" s="22">
        <f t="shared" si="0"/>
        <v>2.348945508</v>
      </c>
      <c r="N17" s="22">
        <f t="shared" si="0"/>
        <v>2.75776</v>
      </c>
      <c r="O17" s="22">
        <f t="shared" si="0"/>
        <v>2.4477772030000002</v>
      </c>
      <c r="P17" s="22">
        <f t="shared" si="0"/>
        <v>2.321839735</v>
      </c>
      <c r="Q17" s="22">
        <f t="shared" si="0"/>
        <v>2.8502351189999997</v>
      </c>
      <c r="R17" s="22">
        <f t="shared" si="0"/>
        <v>2.968644198</v>
      </c>
      <c r="S17" s="22">
        <f>+S24+S31+S38+S45+S52+S59</f>
        <v>3.0033227850000004</v>
      </c>
      <c r="T17" s="22">
        <f>+T24+T31+T38+T45+T52+T59</f>
        <v>3.130937026</v>
      </c>
      <c r="U17" s="36">
        <f t="shared" si="1"/>
        <v>4.042489293999999</v>
      </c>
      <c r="V17" s="22">
        <f t="shared" si="1"/>
        <v>4.667776153999999</v>
      </c>
      <c r="W17" s="22">
        <f>+W24+W31+W38+W45+W52+W59</f>
        <v>5.564455595</v>
      </c>
      <c r="X17" s="22">
        <f t="shared" si="2"/>
        <v>5.3188664480000005</v>
      </c>
      <c r="Y17" s="22">
        <f t="shared" si="2"/>
        <v>5.938608149</v>
      </c>
      <c r="Z17" s="22">
        <f t="shared" si="2"/>
        <v>6.2824106120000005</v>
      </c>
      <c r="AA17" s="22">
        <f t="shared" si="2"/>
        <v>9.057494347</v>
      </c>
      <c r="AB17" s="3">
        <f t="shared" si="2"/>
        <v>7.7602298990000005</v>
      </c>
      <c r="AC17" s="3">
        <f>+AC24+AC31+AC38+AC45+AC52+AC59</f>
        <v>7.518082482999999</v>
      </c>
      <c r="AD17" s="3"/>
      <c r="AE17" s="11" t="s">
        <v>36</v>
      </c>
      <c r="AF17" s="40">
        <v>0.5325813329999995</v>
      </c>
      <c r="AG17" s="40">
        <v>0.5625076280000001</v>
      </c>
      <c r="AH17" s="40">
        <v>-0.4031749069999999</v>
      </c>
      <c r="AI17" s="40">
        <v>-0.0010524270000003</v>
      </c>
      <c r="AJ17" s="40">
        <v>-0.4449903749999997</v>
      </c>
      <c r="AK17" s="40">
        <v>-0.48945855000000016</v>
      </c>
      <c r="AL17" s="40">
        <v>0.7352133850000002</v>
      </c>
      <c r="AM17" s="40">
        <v>-0.12392239299999996</v>
      </c>
      <c r="AN17" s="40">
        <v>-0.011526537999999587</v>
      </c>
      <c r="AO17" s="40">
        <v>-0.16769236200000037</v>
      </c>
      <c r="AP17" s="40">
        <v>-0.12025267100000026</v>
      </c>
      <c r="AQ17" s="40">
        <v>0.4088144920000003</v>
      </c>
      <c r="AR17" s="40">
        <v>-0.309982797</v>
      </c>
      <c r="AS17" s="40">
        <v>-0.12593746800000005</v>
      </c>
      <c r="AT17" s="40">
        <v>0.5283953839999995</v>
      </c>
      <c r="AU17" s="40">
        <v>0.11840907900000008</v>
      </c>
      <c r="AV17" s="40">
        <v>0.034678587000000594</v>
      </c>
      <c r="AW17" s="40">
        <v>0.1276142409999994</v>
      </c>
      <c r="AX17" s="40">
        <v>0.9115522679999994</v>
      </c>
      <c r="AY17" s="40">
        <v>0.6252868600000001</v>
      </c>
      <c r="AZ17" s="40">
        <v>0.8966794410000007</v>
      </c>
      <c r="BA17" s="40">
        <v>-0.24558914699999956</v>
      </c>
      <c r="BB17" s="40">
        <v>0.6197417009999997</v>
      </c>
      <c r="BC17" s="40">
        <v>0.3438024630000003</v>
      </c>
      <c r="BD17" s="40">
        <v>2.775083735</v>
      </c>
      <c r="BE17" s="40">
        <v>-1.297264448</v>
      </c>
      <c r="BF17" s="3">
        <v>-0.24214741600000167</v>
      </c>
      <c r="BG17" s="3"/>
      <c r="BH17" s="11" t="s">
        <v>36</v>
      </c>
      <c r="BI17" s="19">
        <v>0.23351523979414865</v>
      </c>
      <c r="BJ17" s="19">
        <v>0.19994621409586713</v>
      </c>
      <c r="BK17" s="19">
        <v>-0.11943083915375652</v>
      </c>
      <c r="BL17" s="19">
        <v>-0.0003540393209699831</v>
      </c>
      <c r="BM17" s="19">
        <v>-0.149748996139425</v>
      </c>
      <c r="BN17" s="19">
        <v>-0.19372339356150378</v>
      </c>
      <c r="BO17" s="19">
        <v>0.36090715724068007</v>
      </c>
      <c r="BP17" s="19">
        <v>-0.0446995738622878</v>
      </c>
      <c r="BQ17" s="19">
        <v>-0.004352236696929859</v>
      </c>
      <c r="BR17" s="19">
        <v>-0.0635947375867963</v>
      </c>
      <c r="BS17" s="19">
        <v>-0.04870110144366838</v>
      </c>
      <c r="BT17" s="19">
        <v>0.17404170961295895</v>
      </c>
      <c r="BU17" s="19">
        <v>-0.11240383390867949</v>
      </c>
      <c r="BV17" s="19">
        <v>-0.05144972665226674</v>
      </c>
      <c r="BW17" s="19">
        <v>0.22757616558750102</v>
      </c>
      <c r="BX17" s="19">
        <v>0.041543618002133</v>
      </c>
      <c r="BY17" s="19">
        <v>0.011681624569008252</v>
      </c>
      <c r="BZ17" s="19">
        <v>0.04249101749481096</v>
      </c>
      <c r="CA17" s="19">
        <v>0.29114359708619686</v>
      </c>
      <c r="CB17" s="19">
        <v>0.15467866814837883</v>
      </c>
      <c r="CC17" s="4">
        <v>0.19209992326465808</v>
      </c>
      <c r="CD17" s="4">
        <v>-0.04413534132982861</v>
      </c>
      <c r="CE17" s="4">
        <v>0.11651762778007613</v>
      </c>
      <c r="CF17" s="4">
        <v>0.05789276786310493</v>
      </c>
      <c r="CG17" s="4">
        <v>0.4417227568187483</v>
      </c>
      <c r="CH17" s="4">
        <v>-0.1432255321726672</v>
      </c>
      <c r="CI17" s="4">
        <v>-0.031203639473516797</v>
      </c>
    </row>
    <row r="18" spans="1:87" ht="12.75">
      <c r="A18" s="11" t="s">
        <v>37</v>
      </c>
      <c r="B18" s="22">
        <f>+B25+B32+B39+B46+B53+B60</f>
        <v>3.289556937</v>
      </c>
      <c r="C18" s="22">
        <f t="shared" si="0"/>
        <v>3.2586779100000003</v>
      </c>
      <c r="D18" s="22">
        <f t="shared" si="0"/>
        <v>3.473400215</v>
      </c>
      <c r="E18" s="22">
        <f t="shared" si="0"/>
        <v>3.6610625750000003</v>
      </c>
      <c r="F18" s="22">
        <f t="shared" si="0"/>
        <v>3.8553045569999993</v>
      </c>
      <c r="G18" s="22">
        <f t="shared" si="0"/>
        <v>4.069659618999999</v>
      </c>
      <c r="H18" s="22">
        <f t="shared" si="0"/>
        <v>4.337550425</v>
      </c>
      <c r="I18" s="22">
        <f t="shared" si="0"/>
        <v>4.822986908000001</v>
      </c>
      <c r="J18" s="22">
        <f t="shared" si="0"/>
        <v>5.220074709</v>
      </c>
      <c r="K18" s="22">
        <f t="shared" si="0"/>
        <v>5.804777779</v>
      </c>
      <c r="L18" s="22">
        <f t="shared" si="0"/>
        <v>6.180066308000001</v>
      </c>
      <c r="M18" s="22">
        <f t="shared" si="0"/>
        <v>6.792226558</v>
      </c>
      <c r="N18" s="22">
        <f t="shared" si="0"/>
        <v>6.927690999999999</v>
      </c>
      <c r="O18" s="22">
        <f t="shared" si="0"/>
        <v>7.177244609999999</v>
      </c>
      <c r="P18" s="22">
        <f t="shared" si="0"/>
        <v>7.629673308999999</v>
      </c>
      <c r="Q18" s="22">
        <f t="shared" si="0"/>
        <v>7.724235848</v>
      </c>
      <c r="R18" s="22">
        <f t="shared" si="0"/>
        <v>7.730397244999999</v>
      </c>
      <c r="S18" s="22">
        <f>+S25+S32+S39+S46+S53+S60</f>
        <v>8.390783508</v>
      </c>
      <c r="T18" s="22">
        <f>+T25+T32+T39+T46+T53+T60</f>
        <v>8.663836586</v>
      </c>
      <c r="U18" s="36">
        <f t="shared" si="1"/>
        <v>9.055906755999999</v>
      </c>
      <c r="V18" s="22">
        <f t="shared" si="1"/>
        <v>9.496484178</v>
      </c>
      <c r="W18" s="22">
        <f>+W25+W32+W39+W46+W53+W60</f>
        <v>10.306050603000001</v>
      </c>
      <c r="X18" s="22">
        <f t="shared" si="2"/>
        <v>10.84444519</v>
      </c>
      <c r="Y18" s="22">
        <f t="shared" si="2"/>
        <v>11.426918183</v>
      </c>
      <c r="Z18" s="22">
        <f t="shared" si="2"/>
        <v>12.851460343</v>
      </c>
      <c r="AA18" s="22">
        <f t="shared" si="2"/>
        <v>13.248185114</v>
      </c>
      <c r="AB18" s="3">
        <f t="shared" si="2"/>
        <v>17.406688758999998</v>
      </c>
      <c r="AC18" s="3">
        <f>+AC25+AC32+AC39+AC46+AC53+AC60</f>
        <v>16.776742897</v>
      </c>
      <c r="AD18" s="3"/>
      <c r="AE18" s="11" t="s">
        <v>37</v>
      </c>
      <c r="AF18" s="40">
        <v>-0.03087902699999967</v>
      </c>
      <c r="AG18" s="40">
        <v>0.21472230499999956</v>
      </c>
      <c r="AH18" s="40">
        <v>0.18766236000000047</v>
      </c>
      <c r="AI18" s="40">
        <v>0.19424198199999898</v>
      </c>
      <c r="AJ18" s="40">
        <v>0.2143550620000001</v>
      </c>
      <c r="AK18" s="40">
        <v>0.2678908060000005</v>
      </c>
      <c r="AL18" s="40">
        <v>0.48543648300000086</v>
      </c>
      <c r="AM18" s="40">
        <v>0.39708780099999963</v>
      </c>
      <c r="AN18" s="40">
        <v>0.5847030699999998</v>
      </c>
      <c r="AO18" s="40">
        <v>0.37528852900000054</v>
      </c>
      <c r="AP18" s="40">
        <v>0.6121602499999996</v>
      </c>
      <c r="AQ18" s="40">
        <v>0.13546444199999907</v>
      </c>
      <c r="AR18" s="40">
        <v>0.24955360999999954</v>
      </c>
      <c r="AS18" s="40">
        <v>0.4524286990000004</v>
      </c>
      <c r="AT18" s="40">
        <v>0.09456253900000089</v>
      </c>
      <c r="AU18" s="40">
        <v>0.006161396999998736</v>
      </c>
      <c r="AV18" s="40">
        <v>0.6603862630000013</v>
      </c>
      <c r="AW18" s="40">
        <v>0.2730530780000002</v>
      </c>
      <c r="AX18" s="40">
        <v>0.39207016999999844</v>
      </c>
      <c r="AY18" s="40">
        <v>0.4405774220000005</v>
      </c>
      <c r="AZ18" s="40">
        <v>0.8095664250000016</v>
      </c>
      <c r="BA18" s="40">
        <v>0.5383945869999991</v>
      </c>
      <c r="BB18" s="40">
        <v>0.5824729929999997</v>
      </c>
      <c r="BC18" s="40">
        <v>1.4245421599999997</v>
      </c>
      <c r="BD18" s="40">
        <v>0.3967247710000006</v>
      </c>
      <c r="BE18" s="40">
        <v>4.158503644999998</v>
      </c>
      <c r="BF18" s="3">
        <v>-0.6299458619999996</v>
      </c>
      <c r="BG18" s="3"/>
      <c r="BH18" s="11" t="s">
        <v>37</v>
      </c>
      <c r="BI18" s="19">
        <v>-0.009386986634181997</v>
      </c>
      <c r="BJ18" s="19">
        <v>0.06589246035672164</v>
      </c>
      <c r="BK18" s="19">
        <v>0.054028429891140685</v>
      </c>
      <c r="BL18" s="19">
        <v>0.053056176457185786</v>
      </c>
      <c r="BM18" s="19">
        <v>0.05560003336462742</v>
      </c>
      <c r="BN18" s="19">
        <v>0.0658263420236179</v>
      </c>
      <c r="BO18" s="19">
        <v>0.11191489099518673</v>
      </c>
      <c r="BP18" s="19">
        <v>0.08233234063757064</v>
      </c>
      <c r="BQ18" s="19">
        <v>0.11201047927377465</v>
      </c>
      <c r="BR18" s="19">
        <v>0.06465166166354988</v>
      </c>
      <c r="BS18" s="19">
        <v>0.09905399383944596</v>
      </c>
      <c r="BT18" s="19">
        <v>0.019944040565084913</v>
      </c>
      <c r="BU18" s="19">
        <v>0.036022624276977645</v>
      </c>
      <c r="BV18" s="19">
        <v>0.06303654446577382</v>
      </c>
      <c r="BW18" s="19">
        <v>0.012394048233815524</v>
      </c>
      <c r="BX18" s="19">
        <v>0.0007976707497343025</v>
      </c>
      <c r="BY18" s="19">
        <v>0.0854272092455711</v>
      </c>
      <c r="BZ18" s="19">
        <v>0.03254202396470652</v>
      </c>
      <c r="CA18" s="19">
        <v>0.045253643245481964</v>
      </c>
      <c r="CB18" s="19">
        <v>0.048650834628801314</v>
      </c>
      <c r="CC18" s="4">
        <v>0.08524906795248301</v>
      </c>
      <c r="CD18" s="4">
        <v>0.0522406310370024</v>
      </c>
      <c r="CE18" s="4">
        <v>0.05371164525199649</v>
      </c>
      <c r="CF18" s="4">
        <v>0.12466547298109763</v>
      </c>
      <c r="CG18" s="4">
        <v>0.030870014800776373</v>
      </c>
      <c r="CH18" s="4">
        <v>0.31389232632366415</v>
      </c>
      <c r="CI18" s="4">
        <v>-0.036189873371194205</v>
      </c>
    </row>
    <row r="19" spans="1:87" ht="12.75">
      <c r="A19" s="11" t="s">
        <v>38</v>
      </c>
      <c r="B19" s="22">
        <f>+B26+B33+B40+B47+B54+B61</f>
        <v>1.560336656</v>
      </c>
      <c r="C19" s="22">
        <f t="shared" si="0"/>
        <v>1.273339</v>
      </c>
      <c r="D19" s="22">
        <f t="shared" si="0"/>
        <v>1.4458859720000001</v>
      </c>
      <c r="E19" s="22">
        <f t="shared" si="0"/>
        <v>1.393394963</v>
      </c>
      <c r="F19" s="22">
        <f t="shared" si="0"/>
        <v>1.415831498</v>
      </c>
      <c r="G19" s="22">
        <f t="shared" si="0"/>
        <v>1.478460862</v>
      </c>
      <c r="H19" s="22">
        <f t="shared" si="0"/>
        <v>1.4763173640000002</v>
      </c>
      <c r="I19" s="22">
        <f t="shared" si="0"/>
        <v>1.91413835</v>
      </c>
      <c r="J19" s="22">
        <f t="shared" si="0"/>
        <v>2.16209437</v>
      </c>
      <c r="K19" s="22">
        <f t="shared" si="0"/>
        <v>2.261034959</v>
      </c>
      <c r="L19" s="22">
        <f t="shared" si="0"/>
        <v>2.553160731</v>
      </c>
      <c r="M19" s="22">
        <f t="shared" si="0"/>
        <v>2.60802607</v>
      </c>
      <c r="N19" s="22">
        <f t="shared" si="0"/>
        <v>2.723955</v>
      </c>
      <c r="O19" s="22">
        <f t="shared" si="0"/>
        <v>2.650831481</v>
      </c>
      <c r="P19" s="22">
        <f t="shared" si="0"/>
        <v>2.821404297</v>
      </c>
      <c r="Q19" s="22">
        <f t="shared" si="0"/>
        <v>3.095244305</v>
      </c>
      <c r="R19" s="22">
        <f t="shared" si="0"/>
        <v>3.637450964</v>
      </c>
      <c r="S19" s="22">
        <f>+S26+S33+S40+S47+S54+S61</f>
        <v>4.353873989</v>
      </c>
      <c r="T19" s="22">
        <f>+T26+T33+T40+T47+T54+T61</f>
        <v>4.753014041</v>
      </c>
      <c r="U19" s="36">
        <f t="shared" si="1"/>
        <v>5.043452267</v>
      </c>
      <c r="V19" s="22">
        <f t="shared" si="1"/>
        <v>4.9694659119999995</v>
      </c>
      <c r="W19" s="22">
        <f>+W26+W33+W40+W47+W54+W61</f>
        <v>5.195287873</v>
      </c>
      <c r="X19" s="22">
        <f t="shared" si="2"/>
        <v>5.04906064</v>
      </c>
      <c r="Y19" s="22">
        <f t="shared" si="2"/>
        <v>5.096760253</v>
      </c>
      <c r="Z19" s="22">
        <f t="shared" si="2"/>
        <v>5.0671535389999995</v>
      </c>
      <c r="AA19" s="22">
        <f t="shared" si="2"/>
        <v>6.592742714</v>
      </c>
      <c r="AB19" s="3">
        <f t="shared" si="2"/>
        <v>8.930556764999999</v>
      </c>
      <c r="AC19" s="3">
        <f>+AC26+AC33+AC40+AC47+AC54+AC61</f>
        <v>8.816935392</v>
      </c>
      <c r="AD19" s="3"/>
      <c r="AE19" s="11" t="s">
        <v>38</v>
      </c>
      <c r="AF19" s="40">
        <v>-0.28699765600000005</v>
      </c>
      <c r="AG19" s="40">
        <v>0.17254697200000013</v>
      </c>
      <c r="AH19" s="40">
        <v>-0.052491009000000144</v>
      </c>
      <c r="AI19" s="40">
        <v>0.02243653499999998</v>
      </c>
      <c r="AJ19" s="40">
        <v>0.06262936399999997</v>
      </c>
      <c r="AK19" s="40">
        <v>-0.0021434979999996884</v>
      </c>
      <c r="AL19" s="40">
        <v>0.43782098599999975</v>
      </c>
      <c r="AM19" s="40">
        <v>0.24795602000000017</v>
      </c>
      <c r="AN19" s="40">
        <v>0.09894058899999969</v>
      </c>
      <c r="AO19" s="40">
        <v>0.29212577200000034</v>
      </c>
      <c r="AP19" s="40">
        <v>0.05486533900000001</v>
      </c>
      <c r="AQ19" s="40">
        <v>0.11592892999999993</v>
      </c>
      <c r="AR19" s="40">
        <v>-0.07312351900000014</v>
      </c>
      <c r="AS19" s="40">
        <v>0.17057281599999996</v>
      </c>
      <c r="AT19" s="40">
        <v>0.2738400080000001</v>
      </c>
      <c r="AU19" s="40">
        <v>0.5422066590000001</v>
      </c>
      <c r="AV19" s="40">
        <v>0.7164230250000001</v>
      </c>
      <c r="AW19" s="40">
        <v>0.3991400519999999</v>
      </c>
      <c r="AX19" s="40">
        <v>0.290438226</v>
      </c>
      <c r="AY19" s="40">
        <v>-0.07398635500000061</v>
      </c>
      <c r="AZ19" s="40">
        <v>0.2258219610000003</v>
      </c>
      <c r="BA19" s="40">
        <v>-0.1462272329999994</v>
      </c>
      <c r="BB19" s="40">
        <v>0.04769961299999981</v>
      </c>
      <c r="BC19" s="40">
        <v>-0.0296067140000007</v>
      </c>
      <c r="BD19" s="40">
        <v>1.5255891750000004</v>
      </c>
      <c r="BE19" s="40">
        <v>2.3378140509999987</v>
      </c>
      <c r="BF19" s="3">
        <v>-0.11362137299999908</v>
      </c>
      <c r="BG19" s="3"/>
      <c r="BH19" s="11" t="s">
        <v>38</v>
      </c>
      <c r="BI19" s="19">
        <v>-0.18393316269050083</v>
      </c>
      <c r="BJ19" s="19">
        <v>0.13550749014991306</v>
      </c>
      <c r="BK19" s="19">
        <v>-0.03630369891990358</v>
      </c>
      <c r="BL19" s="19">
        <v>0.01610206409221818</v>
      </c>
      <c r="BM19" s="19">
        <v>0.04423504074352778</v>
      </c>
      <c r="BN19" s="19">
        <v>-0.0014498172086206287</v>
      </c>
      <c r="BO19" s="19">
        <v>0.2965629184322184</v>
      </c>
      <c r="BP19" s="19">
        <v>0.1295392362835216</v>
      </c>
      <c r="BQ19" s="19">
        <v>0.04576145721150908</v>
      </c>
      <c r="BR19" s="19">
        <v>0.12920002445658796</v>
      </c>
      <c r="BS19" s="19">
        <v>0.021489183322395383</v>
      </c>
      <c r="BT19" s="19">
        <v>0.04445083250260605</v>
      </c>
      <c r="BU19" s="19">
        <v>-0.026844613438915157</v>
      </c>
      <c r="BV19" s="19">
        <v>0.06434691047793542</v>
      </c>
      <c r="BW19" s="19">
        <v>0.09705805307349047</v>
      </c>
      <c r="BX19" s="19">
        <v>0.17517410762185381</v>
      </c>
      <c r="BY19" s="19">
        <v>0.1969574386267933</v>
      </c>
      <c r="BZ19" s="19">
        <v>0.09167469086345206</v>
      </c>
      <c r="CA19" s="19">
        <v>0.06110611571828933</v>
      </c>
      <c r="CB19" s="19">
        <v>-0.014669783926399676</v>
      </c>
      <c r="CC19" s="4">
        <v>0.045441897579918504</v>
      </c>
      <c r="CD19" s="4">
        <v>-0.02814612713954598</v>
      </c>
      <c r="CE19" s="4">
        <v>0.009447225216926649</v>
      </c>
      <c r="CF19" s="4">
        <v>-0.005808928128917564</v>
      </c>
      <c r="CG19" s="4">
        <v>0.3010741954547276</v>
      </c>
      <c r="CH19" s="4">
        <v>0.35460416891979424</v>
      </c>
      <c r="CI19" s="4">
        <v>-0.012722764771542112</v>
      </c>
    </row>
    <row r="20" spans="1:87" ht="12.75">
      <c r="A20" s="11"/>
      <c r="B20" s="22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24"/>
      <c r="T20" s="24"/>
      <c r="U20" s="29"/>
      <c r="V20" s="24"/>
      <c r="W20" s="24"/>
      <c r="X20" s="23"/>
      <c r="Y20" s="23"/>
      <c r="Z20" s="23"/>
      <c r="AA20" s="23"/>
      <c r="AB20" s="3"/>
      <c r="AC20" s="3"/>
      <c r="AD20" s="3"/>
      <c r="AE20" s="11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3"/>
      <c r="BG20" s="3"/>
      <c r="BH20" s="11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4"/>
      <c r="CD20" s="4"/>
      <c r="CE20" s="4"/>
      <c r="CF20" s="4"/>
      <c r="CH20" s="4"/>
      <c r="CI20" s="4"/>
    </row>
    <row r="21" spans="1:87" ht="12.75">
      <c r="A21" s="10" t="s">
        <v>39</v>
      </c>
      <c r="B21" s="23"/>
      <c r="C21" s="2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  <c r="R21" s="23"/>
      <c r="S21" s="24"/>
      <c r="T21" s="24"/>
      <c r="U21" s="29"/>
      <c r="V21" s="24"/>
      <c r="W21" s="24"/>
      <c r="X21" s="23"/>
      <c r="Y21" s="23"/>
      <c r="Z21" s="23"/>
      <c r="AA21" s="23"/>
      <c r="AB21" s="3"/>
      <c r="AC21" s="3"/>
      <c r="AD21" s="3"/>
      <c r="AE21" s="10" t="s">
        <v>39</v>
      </c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3"/>
      <c r="BG21" s="3"/>
      <c r="BH21" s="10" t="s">
        <v>39</v>
      </c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4"/>
      <c r="CD21" s="4"/>
      <c r="CE21" s="4"/>
      <c r="CF21" s="4"/>
      <c r="CH21" s="4"/>
      <c r="CI21" s="4"/>
    </row>
    <row r="22" spans="1:87" ht="12.75">
      <c r="A22" t="s">
        <v>40</v>
      </c>
      <c r="B22" s="22">
        <v>1.978726118</v>
      </c>
      <c r="C22" s="22">
        <v>1.671779788</v>
      </c>
      <c r="D22" s="22">
        <v>2.273705101</v>
      </c>
      <c r="E22" s="22">
        <v>2.319117812</v>
      </c>
      <c r="F22" s="22">
        <v>2.365970778</v>
      </c>
      <c r="G22" s="22">
        <v>2.1715672</v>
      </c>
      <c r="H22" s="22">
        <v>1.9348957539999998</v>
      </c>
      <c r="I22" s="22">
        <v>2.088917435</v>
      </c>
      <c r="J22" s="22">
        <v>2.311757672</v>
      </c>
      <c r="K22" s="22">
        <v>2.260062403</v>
      </c>
      <c r="L22" s="22">
        <v>2.3391662390000003</v>
      </c>
      <c r="M22" s="22">
        <v>2.589347291</v>
      </c>
      <c r="N22" s="22">
        <v>2.709797</v>
      </c>
      <c r="O22" s="34">
        <v>2.722220566</v>
      </c>
      <c r="P22" s="34">
        <v>2.87873938</v>
      </c>
      <c r="Q22" s="34">
        <v>2.972264357</v>
      </c>
      <c r="R22" s="34">
        <v>3.39036505</v>
      </c>
      <c r="S22" s="24">
        <v>3.44096703</v>
      </c>
      <c r="T22" s="24">
        <f>+SUM(T23:T26)</f>
        <v>3.734512565</v>
      </c>
      <c r="U22" s="29">
        <v>4.1579521029999995</v>
      </c>
      <c r="V22" s="24">
        <v>4.676104939999999</v>
      </c>
      <c r="W22" s="22">
        <v>4.866041024</v>
      </c>
      <c r="X22" s="22">
        <v>5.3390384</v>
      </c>
      <c r="Y22" s="2">
        <v>5.709165955</v>
      </c>
      <c r="Z22" s="2">
        <v>6.442539213</v>
      </c>
      <c r="AA22" s="24">
        <v>6.683428839</v>
      </c>
      <c r="AB22" s="32">
        <v>7.426472433</v>
      </c>
      <c r="AC22" s="32">
        <v>7.38846296</v>
      </c>
      <c r="AD22" s="32"/>
      <c r="AE22" t="s">
        <v>40</v>
      </c>
      <c r="AF22" s="40">
        <v>-0.30694632999999993</v>
      </c>
      <c r="AG22" s="40">
        <v>0.601925313</v>
      </c>
      <c r="AH22" s="40">
        <v>0.045412710999999994</v>
      </c>
      <c r="AI22" s="40">
        <v>0.046852965999999885</v>
      </c>
      <c r="AJ22" s="40">
        <v>-0.19440357799999974</v>
      </c>
      <c r="AK22" s="40">
        <v>-0.23667144600000034</v>
      </c>
      <c r="AL22" s="40">
        <v>0.15402168100000013</v>
      </c>
      <c r="AM22" s="40">
        <v>0.22284023700000022</v>
      </c>
      <c r="AN22" s="40">
        <v>-0.0516952690000001</v>
      </c>
      <c r="AO22" s="40">
        <v>0.07910383600000026</v>
      </c>
      <c r="AP22" s="40">
        <v>0.25018105199999985</v>
      </c>
      <c r="AQ22" s="40">
        <v>0.12044970899999985</v>
      </c>
      <c r="AR22" s="40">
        <v>0.01242356599999983</v>
      </c>
      <c r="AS22" s="40">
        <v>0.156518814</v>
      </c>
      <c r="AT22" s="40">
        <v>0.09352497699999995</v>
      </c>
      <c r="AU22" s="40">
        <v>0.4181006930000004</v>
      </c>
      <c r="AV22" s="40">
        <v>0.05060197999999971</v>
      </c>
      <c r="AW22" s="40">
        <v>0.29354553500000025</v>
      </c>
      <c r="AX22" s="40">
        <v>0.42343953799999934</v>
      </c>
      <c r="AY22" s="40">
        <v>0.5181528369999997</v>
      </c>
      <c r="AZ22" s="40">
        <v>0.18993608400000106</v>
      </c>
      <c r="BA22" s="40">
        <v>0.47299737599999947</v>
      </c>
      <c r="BB22" s="40">
        <v>0.37012755499999983</v>
      </c>
      <c r="BC22" s="40">
        <v>0.7333732580000003</v>
      </c>
      <c r="BD22" s="40">
        <v>0.2408896260000004</v>
      </c>
      <c r="BE22" s="40">
        <v>0.7430435939999995</v>
      </c>
      <c r="BF22" s="3">
        <v>-0.038009472999999794</v>
      </c>
      <c r="BG22" s="3"/>
      <c r="BH22" t="s">
        <v>40</v>
      </c>
      <c r="BI22" s="19">
        <v>-0.15512320134038882</v>
      </c>
      <c r="BJ22" s="19">
        <v>0.36005059836265946</v>
      </c>
      <c r="BK22" s="19">
        <v>0.01997299956798575</v>
      </c>
      <c r="BL22" s="19">
        <v>0.020202926197869193</v>
      </c>
      <c r="BM22" s="19">
        <v>-0.08216651693573865</v>
      </c>
      <c r="BN22" s="19">
        <v>-0.1089864711531839</v>
      </c>
      <c r="BO22" s="19">
        <v>0.0796020564320284</v>
      </c>
      <c r="BP22" s="19">
        <v>0.10667737904155136</v>
      </c>
      <c r="BQ22" s="19">
        <v>-0.02236188923524857</v>
      </c>
      <c r="BR22" s="19">
        <v>0.0350007309068095</v>
      </c>
      <c r="BS22" s="19">
        <v>0.10695308774076395</v>
      </c>
      <c r="BT22" s="19">
        <v>0.04651740205674861</v>
      </c>
      <c r="BU22" s="19">
        <v>0.004584685125859919</v>
      </c>
      <c r="BV22" s="19">
        <v>0.05749674216516077</v>
      </c>
      <c r="BW22" s="19">
        <v>0.032488170915979185</v>
      </c>
      <c r="BX22" s="19">
        <v>0.14066739791005758</v>
      </c>
      <c r="BY22" s="19">
        <v>0.014925230544126719</v>
      </c>
      <c r="BZ22" s="19">
        <v>0.08530902285338092</v>
      </c>
      <c r="CA22" s="19">
        <v>0.11338549024268695</v>
      </c>
      <c r="CB22" s="19">
        <v>0.12461731741117167</v>
      </c>
      <c r="CC22" s="4">
        <v>0.040618439157612464</v>
      </c>
      <c r="CD22" s="4">
        <v>0.09720373783679787</v>
      </c>
      <c r="CE22" s="4">
        <v>0.06932475986687038</v>
      </c>
      <c r="CF22" s="4">
        <v>0.12845541078688094</v>
      </c>
      <c r="CG22" s="4">
        <v>0.03739047882144422</v>
      </c>
      <c r="CH22" s="4">
        <v>0.11117700388520581</v>
      </c>
      <c r="CI22" s="4">
        <v>-0.0051181059840877206</v>
      </c>
    </row>
    <row r="23" spans="1:87" ht="12.75">
      <c r="A23" t="s">
        <v>41</v>
      </c>
      <c r="B23" s="22">
        <v>0.42239733</v>
      </c>
      <c r="C23" s="22">
        <v>0.48379107299999996</v>
      </c>
      <c r="D23" s="22">
        <v>0.505268984</v>
      </c>
      <c r="E23" s="22">
        <v>0.537140338</v>
      </c>
      <c r="F23" s="22">
        <v>0.553523756</v>
      </c>
      <c r="G23" s="22">
        <v>0.5475836829999999</v>
      </c>
      <c r="H23" s="22">
        <v>0.606962268</v>
      </c>
      <c r="I23" s="22">
        <v>0.54090452</v>
      </c>
      <c r="J23" s="22">
        <v>0.5947031869999999</v>
      </c>
      <c r="K23" s="22">
        <v>0.63005905</v>
      </c>
      <c r="L23" s="22">
        <v>0.58520193</v>
      </c>
      <c r="M23" s="22">
        <v>0.628142978</v>
      </c>
      <c r="N23" s="22">
        <v>0.604232</v>
      </c>
      <c r="O23" s="34">
        <v>0.604201598</v>
      </c>
      <c r="P23" s="34">
        <v>0.638685023</v>
      </c>
      <c r="Q23" s="34">
        <v>0.688499221</v>
      </c>
      <c r="R23" s="34">
        <v>0.797511531</v>
      </c>
      <c r="S23" s="24">
        <v>0.795067088</v>
      </c>
      <c r="T23" s="24">
        <f>810710099/1000000000</f>
        <v>0.810710099</v>
      </c>
      <c r="U23" s="29">
        <v>0.880306704</v>
      </c>
      <c r="V23" s="24">
        <v>0.939065141</v>
      </c>
      <c r="W23" s="22">
        <v>1.051429139</v>
      </c>
      <c r="X23" s="22">
        <v>1.076062873</v>
      </c>
      <c r="Y23" s="2">
        <v>1.095200441</v>
      </c>
      <c r="Z23" s="2">
        <v>1.104766025</v>
      </c>
      <c r="AA23" s="24">
        <v>0.747213793</v>
      </c>
      <c r="AB23" s="3">
        <v>1.239031013</v>
      </c>
      <c r="AC23" s="3">
        <v>1.612512232</v>
      </c>
      <c r="AD23" s="3"/>
      <c r="AE23" t="s">
        <v>41</v>
      </c>
      <c r="AF23" s="40">
        <v>0.061393742999999945</v>
      </c>
      <c r="AG23" s="40">
        <v>0.021477911000000016</v>
      </c>
      <c r="AH23" s="40">
        <v>0.031871354000000074</v>
      </c>
      <c r="AI23" s="40">
        <v>0.016383417999999983</v>
      </c>
      <c r="AJ23" s="40">
        <v>-0.005940073000000101</v>
      </c>
      <c r="AK23" s="40">
        <v>0.05937858500000004</v>
      </c>
      <c r="AL23" s="40">
        <v>-0.06605774799999997</v>
      </c>
      <c r="AM23" s="40">
        <v>0.05379866699999991</v>
      </c>
      <c r="AN23" s="40">
        <v>0.03535586300000004</v>
      </c>
      <c r="AO23" s="40">
        <v>-0.04485711999999997</v>
      </c>
      <c r="AP23" s="40">
        <v>0.04294104799999998</v>
      </c>
      <c r="AQ23" s="40">
        <v>-0.02391097799999997</v>
      </c>
      <c r="AR23" s="40">
        <v>-3.0402000000040452E-05</v>
      </c>
      <c r="AS23" s="40">
        <v>0.03448342500000001</v>
      </c>
      <c r="AT23" s="40">
        <v>0.04981419800000009</v>
      </c>
      <c r="AU23" s="40">
        <v>0.10901231</v>
      </c>
      <c r="AV23" s="40">
        <v>-0.0024444430000000184</v>
      </c>
      <c r="AW23" s="40">
        <v>0.015643010999999984</v>
      </c>
      <c r="AX23" s="40">
        <v>0.06959660499999998</v>
      </c>
      <c r="AY23" s="40">
        <v>0.05875843700000005</v>
      </c>
      <c r="AZ23" s="40">
        <v>0.11236399799999985</v>
      </c>
      <c r="BA23" s="40">
        <v>0.024633734000000018</v>
      </c>
      <c r="BB23" s="40">
        <v>0.019137568000000105</v>
      </c>
      <c r="BC23" s="40">
        <v>0.00956558399999996</v>
      </c>
      <c r="BD23" s="40">
        <v>-0.35755223199999997</v>
      </c>
      <c r="BE23" s="40">
        <v>0.49181721999999994</v>
      </c>
      <c r="BF23" s="3">
        <v>0.3734812190000001</v>
      </c>
      <c r="BG23" s="3"/>
      <c r="BH23" t="s">
        <v>41</v>
      </c>
      <c r="BI23" s="19">
        <v>0.14534595424644361</v>
      </c>
      <c r="BJ23" s="19">
        <v>0.044395013051429365</v>
      </c>
      <c r="BK23" s="19">
        <v>0.06307799411649632</v>
      </c>
      <c r="BL23" s="19">
        <v>0.03050118719625928</v>
      </c>
      <c r="BM23" s="19">
        <v>-0.010731378618554</v>
      </c>
      <c r="BN23" s="19">
        <v>0.10843746233395353</v>
      </c>
      <c r="BO23" s="19">
        <v>-0.10883336820535272</v>
      </c>
      <c r="BP23" s="19">
        <v>0.09946056098773201</v>
      </c>
      <c r="BQ23" s="19">
        <v>0.05945127548139413</v>
      </c>
      <c r="BR23" s="19">
        <v>-0.07119510464931815</v>
      </c>
      <c r="BS23" s="19">
        <v>0.07337817221484554</v>
      </c>
      <c r="BT23" s="19">
        <v>-0.03806613913942372</v>
      </c>
      <c r="BU23" s="19">
        <v>-5.031511075222837E-05</v>
      </c>
      <c r="BV23" s="19">
        <v>0.05707271399834996</v>
      </c>
      <c r="BW23" s="19">
        <v>0.07799493679375051</v>
      </c>
      <c r="BX23" s="19">
        <v>0.15833323651647238</v>
      </c>
      <c r="BY23" s="19">
        <v>-0.003065087970496088</v>
      </c>
      <c r="BZ23" s="19">
        <v>0.019675083066700887</v>
      </c>
      <c r="CA23" s="19">
        <v>0.08584647592998589</v>
      </c>
      <c r="CB23" s="19">
        <v>0.06674768774679246</v>
      </c>
      <c r="CC23" s="4">
        <v>0.11965516884200886</v>
      </c>
      <c r="CD23" s="4">
        <v>0.02342881045072503</v>
      </c>
      <c r="CE23" s="4">
        <v>0.017784804661688303</v>
      </c>
      <c r="CF23" s="4">
        <v>0.008734094364741003</v>
      </c>
      <c r="CG23" s="4">
        <v>-0.3236452098533714</v>
      </c>
      <c r="CH23" s="4">
        <v>0.6582014740726285</v>
      </c>
      <c r="CI23" s="4">
        <v>0.3014300813146798</v>
      </c>
    </row>
    <row r="24" spans="1:87" ht="12.75">
      <c r="A24" t="s">
        <v>42</v>
      </c>
      <c r="B24" s="22">
        <v>0.35791652900000004</v>
      </c>
      <c r="C24" s="22">
        <v>0.42876016499999997</v>
      </c>
      <c r="D24" s="22">
        <v>0.846100575</v>
      </c>
      <c r="E24" s="22">
        <v>0.8621883810000001</v>
      </c>
      <c r="F24" s="22">
        <v>0.8550379880000001</v>
      </c>
      <c r="G24" s="22">
        <v>0.6014301759999999</v>
      </c>
      <c r="H24" s="22">
        <v>0.267361184</v>
      </c>
      <c r="I24" s="22">
        <v>0.419703489</v>
      </c>
      <c r="J24" s="22">
        <v>0.5078041999999999</v>
      </c>
      <c r="K24" s="22">
        <v>0.400771256</v>
      </c>
      <c r="L24" s="22">
        <v>0.399105734</v>
      </c>
      <c r="M24" s="22">
        <v>0.5375627980000001</v>
      </c>
      <c r="N24" s="22">
        <v>0.552333</v>
      </c>
      <c r="O24" s="34">
        <v>0.582371366</v>
      </c>
      <c r="P24" s="34">
        <v>0.581437749</v>
      </c>
      <c r="Q24" s="34">
        <v>0.616971148</v>
      </c>
      <c r="R24" s="34">
        <v>0.823374357</v>
      </c>
      <c r="S24" s="24">
        <v>0.744221761</v>
      </c>
      <c r="T24" s="24">
        <f>854604596/1000000000</f>
        <v>0.854604596</v>
      </c>
      <c r="U24" s="29">
        <v>1.14371432</v>
      </c>
      <c r="V24" s="24">
        <v>1.467129277</v>
      </c>
      <c r="W24" s="22">
        <v>1.347136169</v>
      </c>
      <c r="X24" s="22">
        <v>1.779397015</v>
      </c>
      <c r="Y24" s="2">
        <v>1.905990277</v>
      </c>
      <c r="Z24" s="2">
        <v>2.312177118</v>
      </c>
      <c r="AA24" s="24">
        <v>3.015363476</v>
      </c>
      <c r="AB24" s="3">
        <v>2.019986685</v>
      </c>
      <c r="AC24" s="3">
        <v>1.917880369</v>
      </c>
      <c r="AD24" s="3"/>
      <c r="AE24" t="s">
        <v>42</v>
      </c>
      <c r="AF24" s="40">
        <v>0.07084363599999993</v>
      </c>
      <c r="AG24" s="40">
        <v>0.41734041000000005</v>
      </c>
      <c r="AH24" s="40">
        <v>0.016087806000000038</v>
      </c>
      <c r="AI24" s="40">
        <v>-0.007150392999999977</v>
      </c>
      <c r="AJ24" s="40">
        <v>-0.25360781200000015</v>
      </c>
      <c r="AK24" s="40">
        <v>-0.33406899199999995</v>
      </c>
      <c r="AL24" s="40">
        <v>0.152342305</v>
      </c>
      <c r="AM24" s="40">
        <v>0.08810071099999994</v>
      </c>
      <c r="AN24" s="40">
        <v>-0.10703294399999991</v>
      </c>
      <c r="AO24" s="40">
        <v>-0.0016655220000000304</v>
      </c>
      <c r="AP24" s="40">
        <v>0.13845706400000007</v>
      </c>
      <c r="AQ24" s="40">
        <v>0.014770201999999899</v>
      </c>
      <c r="AR24" s="40">
        <v>0.030038365999999983</v>
      </c>
      <c r="AS24" s="40">
        <v>-0.0009336169999999422</v>
      </c>
      <c r="AT24" s="40">
        <v>0.035533398999999966</v>
      </c>
      <c r="AU24" s="40">
        <v>0.20640320899999998</v>
      </c>
      <c r="AV24" s="40">
        <v>-0.07915259599999991</v>
      </c>
      <c r="AW24" s="40">
        <v>0.11038283500000001</v>
      </c>
      <c r="AX24" s="40">
        <v>0.2891097239999999</v>
      </c>
      <c r="AY24" s="40">
        <v>0.323414957</v>
      </c>
      <c r="AZ24" s="40">
        <v>-0.11999310799999985</v>
      </c>
      <c r="BA24" s="40">
        <v>0.4322608459999999</v>
      </c>
      <c r="BB24" s="40">
        <v>0.12659326199999987</v>
      </c>
      <c r="BC24" s="40">
        <v>0.40618684100000024</v>
      </c>
      <c r="BD24" s="40">
        <v>0.703186358</v>
      </c>
      <c r="BE24" s="40">
        <v>-0.995376791</v>
      </c>
      <c r="BF24" s="3">
        <v>-0.1021063160000002</v>
      </c>
      <c r="BG24" s="3"/>
      <c r="BH24" t="s">
        <v>42</v>
      </c>
      <c r="BI24" s="19">
        <v>0.19793340139370855</v>
      </c>
      <c r="BJ24" s="19">
        <v>0.9733656343751059</v>
      </c>
      <c r="BK24" s="19">
        <v>0.019014058701000217</v>
      </c>
      <c r="BL24" s="19">
        <v>-0.008293307074849083</v>
      </c>
      <c r="BM24" s="19">
        <v>-0.29660414573299654</v>
      </c>
      <c r="BN24" s="19">
        <v>-0.5554576496673822</v>
      </c>
      <c r="BO24" s="19">
        <v>0.5697996347891698</v>
      </c>
      <c r="BP24" s="19">
        <v>0.20991179084527445</v>
      </c>
      <c r="BQ24" s="19">
        <v>-0.2107760116989972</v>
      </c>
      <c r="BR24" s="19">
        <v>-0.00415579205111464</v>
      </c>
      <c r="BS24" s="19">
        <v>0.3469182529960847</v>
      </c>
      <c r="BT24" s="19">
        <v>0.027476235436961725</v>
      </c>
      <c r="BU24" s="19">
        <v>0.05438452165631962</v>
      </c>
      <c r="BV24" s="19">
        <v>-0.0016031299863048937</v>
      </c>
      <c r="BW24" s="19">
        <v>0.06111298941479626</v>
      </c>
      <c r="BX24" s="19">
        <v>0.334542724840676</v>
      </c>
      <c r="BY24" s="19">
        <v>-0.09613196637358955</v>
      </c>
      <c r="BZ24" s="19">
        <v>0.14831981646395315</v>
      </c>
      <c r="CA24" s="19">
        <v>0.33829647693586695</v>
      </c>
      <c r="CB24" s="19">
        <v>0.2827759968940496</v>
      </c>
      <c r="CC24" s="4">
        <v>-0.08178768557148755</v>
      </c>
      <c r="CD24" s="4">
        <v>0.3208739071424931</v>
      </c>
      <c r="CE24" s="4">
        <v>0.07114391051173022</v>
      </c>
      <c r="CF24" s="4">
        <v>0.21311065743700028</v>
      </c>
      <c r="CG24" s="4">
        <v>0.3041230503172897</v>
      </c>
      <c r="CH24" s="4">
        <v>-0.33010176017665604</v>
      </c>
      <c r="CI24" s="4">
        <v>-0.05054801437960973</v>
      </c>
    </row>
    <row r="25" spans="1:87" ht="12.75">
      <c r="A25" t="s">
        <v>43</v>
      </c>
      <c r="B25" s="22">
        <v>0.63663766</v>
      </c>
      <c r="C25" s="22">
        <v>0.496210041</v>
      </c>
      <c r="D25" s="22">
        <v>0.5317671340000001</v>
      </c>
      <c r="E25" s="22">
        <v>0.5603284230000001</v>
      </c>
      <c r="F25" s="22">
        <v>0.637264217</v>
      </c>
      <c r="G25" s="22">
        <v>0.6702695639999999</v>
      </c>
      <c r="H25" s="22">
        <v>0.683441543</v>
      </c>
      <c r="I25" s="22">
        <v>0.8024415239999999</v>
      </c>
      <c r="J25" s="22">
        <v>0.8603762930000001</v>
      </c>
      <c r="K25" s="22">
        <v>0.95038363</v>
      </c>
      <c r="L25" s="22">
        <v>1.027740978</v>
      </c>
      <c r="M25" s="22">
        <v>1.13135714</v>
      </c>
      <c r="N25" s="22">
        <v>1.217012</v>
      </c>
      <c r="O25" s="34">
        <v>1.2526843730000001</v>
      </c>
      <c r="P25" s="22">
        <v>1.3695396579999999</v>
      </c>
      <c r="Q25" s="22">
        <v>1.392547188</v>
      </c>
      <c r="R25" s="22">
        <v>1.431729686</v>
      </c>
      <c r="S25" s="24">
        <v>1.521645374</v>
      </c>
      <c r="T25" s="24">
        <f>1633488940/1000000000</f>
        <v>1.63348894</v>
      </c>
      <c r="U25" s="29">
        <v>1.748547661</v>
      </c>
      <c r="V25" s="24">
        <v>1.873854341</v>
      </c>
      <c r="W25" s="22">
        <v>2.035188357</v>
      </c>
      <c r="X25" s="22">
        <v>2.08483368</v>
      </c>
      <c r="Y25" s="2">
        <v>2.249122846</v>
      </c>
      <c r="Z25" s="2">
        <v>2.361710249</v>
      </c>
      <c r="AA25" s="24">
        <v>2.491746633</v>
      </c>
      <c r="AB25" s="3">
        <v>2.882701494</v>
      </c>
      <c r="AC25" s="3">
        <v>2.841967603</v>
      </c>
      <c r="AD25" s="3"/>
      <c r="AE25" t="s">
        <v>43</v>
      </c>
      <c r="AF25" s="40">
        <v>-0.140427619</v>
      </c>
      <c r="AG25" s="40">
        <v>0.035557093000000095</v>
      </c>
      <c r="AH25" s="40">
        <v>0.02856128899999999</v>
      </c>
      <c r="AI25" s="40">
        <v>0.07693579399999995</v>
      </c>
      <c r="AJ25" s="40">
        <v>0.03300534699999991</v>
      </c>
      <c r="AK25" s="40">
        <v>0.013171979000000111</v>
      </c>
      <c r="AL25" s="40">
        <v>0.11899998099999987</v>
      </c>
      <c r="AM25" s="40">
        <v>0.057934769000000164</v>
      </c>
      <c r="AN25" s="40">
        <v>0.09000733699999997</v>
      </c>
      <c r="AO25" s="40">
        <v>0.07735734799999994</v>
      </c>
      <c r="AP25" s="40">
        <v>0.10361616200000001</v>
      </c>
      <c r="AQ25" s="40">
        <v>0.08565486</v>
      </c>
      <c r="AR25" s="40">
        <v>0.035672373000000146</v>
      </c>
      <c r="AS25" s="40">
        <v>0.11685528499999975</v>
      </c>
      <c r="AT25" s="40">
        <v>0.02300753000000011</v>
      </c>
      <c r="AU25" s="40">
        <v>0.039182497999999955</v>
      </c>
      <c r="AV25" s="40">
        <v>0.08991568800000005</v>
      </c>
      <c r="AW25" s="40">
        <v>0.1118435659999999</v>
      </c>
      <c r="AX25" s="40">
        <v>0.11505872100000003</v>
      </c>
      <c r="AY25" s="40">
        <v>0.12530668</v>
      </c>
      <c r="AZ25" s="40">
        <v>0.16133401600000008</v>
      </c>
      <c r="BA25" s="40">
        <v>0.04964532300000002</v>
      </c>
      <c r="BB25" s="40">
        <v>0.1642891660000001</v>
      </c>
      <c r="BC25" s="40">
        <v>0.11258740300000003</v>
      </c>
      <c r="BD25" s="40">
        <v>0.13003638399999984</v>
      </c>
      <c r="BE25" s="40">
        <v>0.390954861</v>
      </c>
      <c r="BF25" s="3">
        <v>-0.04073389099999991</v>
      </c>
      <c r="BG25" s="3"/>
      <c r="BH25" t="s">
        <v>43</v>
      </c>
      <c r="BI25" s="19">
        <v>-0.2205769903715718</v>
      </c>
      <c r="BJ25" s="19">
        <v>0.07165734278238858</v>
      </c>
      <c r="BK25" s="19">
        <v>0.053710143357599806</v>
      </c>
      <c r="BL25" s="19">
        <v>0.13730482131904978</v>
      </c>
      <c r="BM25" s="19">
        <v>0.0517922489911275</v>
      </c>
      <c r="BN25" s="19">
        <v>0.019651763570156845</v>
      </c>
      <c r="BO25" s="19">
        <v>0.17411874097913865</v>
      </c>
      <c r="BP25" s="19">
        <v>0.07219811944826546</v>
      </c>
      <c r="BQ25" s="19">
        <v>0.10461392036519067</v>
      </c>
      <c r="BR25" s="19">
        <v>0.08139591798314112</v>
      </c>
      <c r="BS25" s="19">
        <v>0.1008193350445544</v>
      </c>
      <c r="BT25" s="19">
        <v>0.07570983288265631</v>
      </c>
      <c r="BU25" s="19">
        <v>0.02931143899977991</v>
      </c>
      <c r="BV25" s="19">
        <v>0.09328390097191684</v>
      </c>
      <c r="BW25" s="19">
        <v>0.01679946240738953</v>
      </c>
      <c r="BX25" s="19">
        <v>0.028137285642919237</v>
      </c>
      <c r="BY25" s="19">
        <v>0.06280213987265194</v>
      </c>
      <c r="BZ25" s="19">
        <v>0.0735017290566152</v>
      </c>
      <c r="CA25" s="19">
        <v>0.07043740436956986</v>
      </c>
      <c r="CB25" s="19">
        <v>0.07166329108143196</v>
      </c>
      <c r="CC25" s="4">
        <v>0.08609741561550759</v>
      </c>
      <c r="CD25" s="4">
        <v>0.024393478288751835</v>
      </c>
      <c r="CE25" s="4">
        <v>0.07880204909199284</v>
      </c>
      <c r="CF25" s="4">
        <v>0.05005836084064215</v>
      </c>
      <c r="CG25" s="4">
        <v>0.05506026154354036</v>
      </c>
      <c r="CH25" s="4">
        <v>0.15689992546686024</v>
      </c>
      <c r="CI25" s="4">
        <v>-0.014130457518679147</v>
      </c>
    </row>
    <row r="26" spans="1:87" ht="12.75">
      <c r="A26" t="s">
        <v>44</v>
      </c>
      <c r="B26" s="22">
        <v>0.5617745989999999</v>
      </c>
      <c r="C26" s="22">
        <v>0.263018509</v>
      </c>
      <c r="D26" s="22">
        <v>0.390568408</v>
      </c>
      <c r="E26" s="22">
        <v>0.35946067</v>
      </c>
      <c r="F26" s="22">
        <v>0.32014481699999997</v>
      </c>
      <c r="G26" s="22">
        <v>0.35228377699999996</v>
      </c>
      <c r="H26" s="22">
        <v>0.37713075900000004</v>
      </c>
      <c r="I26" s="22">
        <v>0.32586790200000004</v>
      </c>
      <c r="J26" s="22">
        <v>0.34887399199999997</v>
      </c>
      <c r="K26" s="22">
        <v>0.27884846700000004</v>
      </c>
      <c r="L26" s="22">
        <v>0.327117597</v>
      </c>
      <c r="M26" s="22">
        <v>0.292284375</v>
      </c>
      <c r="N26" s="22">
        <v>0.33622</v>
      </c>
      <c r="O26" s="34">
        <v>0.282963229</v>
      </c>
      <c r="P26" s="34">
        <v>0.28907695</v>
      </c>
      <c r="Q26" s="34">
        <v>0.2742468</v>
      </c>
      <c r="R26" s="34">
        <v>0.337749476</v>
      </c>
      <c r="S26" s="24">
        <v>0.380032807</v>
      </c>
      <c r="T26" s="24">
        <f>435708930/1000000000</f>
        <v>0.43570893</v>
      </c>
      <c r="U26" s="29">
        <v>0.385383418</v>
      </c>
      <c r="V26" s="24">
        <v>0.396056181</v>
      </c>
      <c r="W26" s="22">
        <v>0.432287359</v>
      </c>
      <c r="X26" s="22">
        <v>0.398744832</v>
      </c>
      <c r="Y26" s="2">
        <v>0.458852391</v>
      </c>
      <c r="Z26" s="2">
        <v>0.663885821</v>
      </c>
      <c r="AA26" s="24">
        <v>0.429104937</v>
      </c>
      <c r="AB26" s="3">
        <v>1.28475324</v>
      </c>
      <c r="AC26" s="3">
        <v>1.016102756</v>
      </c>
      <c r="AD26" s="3"/>
      <c r="AE26" t="s">
        <v>44</v>
      </c>
      <c r="AF26" s="40">
        <v>-0.2987560899999999</v>
      </c>
      <c r="AG26" s="40">
        <v>0.12754989899999997</v>
      </c>
      <c r="AH26" s="40">
        <v>-0.031107737999999996</v>
      </c>
      <c r="AI26" s="40">
        <v>-0.03931585300000001</v>
      </c>
      <c r="AJ26" s="40">
        <v>0.032138959999999994</v>
      </c>
      <c r="AK26" s="40">
        <v>0.024846982000000073</v>
      </c>
      <c r="AL26" s="40">
        <v>-0.051262856999999995</v>
      </c>
      <c r="AM26" s="40">
        <v>0.023006089999999924</v>
      </c>
      <c r="AN26" s="40">
        <v>-0.07002552499999992</v>
      </c>
      <c r="AO26" s="40">
        <v>0.04826912999999994</v>
      </c>
      <c r="AP26" s="40">
        <v>-0.034833222</v>
      </c>
      <c r="AQ26" s="40">
        <v>0.043935625000000034</v>
      </c>
      <c r="AR26" s="40">
        <v>-0.053256771000000036</v>
      </c>
      <c r="AS26" s="40">
        <v>0.006113721000000016</v>
      </c>
      <c r="AT26" s="40">
        <v>-0.014830149999999986</v>
      </c>
      <c r="AU26" s="40">
        <v>0.06350267599999998</v>
      </c>
      <c r="AV26" s="40">
        <v>0.04228333099999998</v>
      </c>
      <c r="AW26" s="40">
        <v>0.05567612300000002</v>
      </c>
      <c r="AX26" s="40">
        <v>-0.05032551200000002</v>
      </c>
      <c r="AY26" s="40">
        <v>0.01067276300000003</v>
      </c>
      <c r="AZ26" s="40">
        <v>0.036231177999999975</v>
      </c>
      <c r="BA26" s="40">
        <v>-0.03354252699999999</v>
      </c>
      <c r="BB26" s="40">
        <v>0.06010755900000003</v>
      </c>
      <c r="BC26" s="40">
        <v>0.20503343000000002</v>
      </c>
      <c r="BD26" s="40">
        <v>-0.23478088400000002</v>
      </c>
      <c r="BE26" s="40">
        <v>0.8556483029999999</v>
      </c>
      <c r="BF26" s="3">
        <v>-0.2686504839999999</v>
      </c>
      <c r="BG26" s="3"/>
      <c r="BH26" t="s">
        <v>44</v>
      </c>
      <c r="BI26" s="19">
        <v>-0.5318077580079408</v>
      </c>
      <c r="BJ26" s="19">
        <v>0.48494647576304206</v>
      </c>
      <c r="BK26" s="19">
        <v>-0.07964734823099158</v>
      </c>
      <c r="BL26" s="19">
        <v>-0.10937456106115868</v>
      </c>
      <c r="BM26" s="19">
        <v>0.10038881872637032</v>
      </c>
      <c r="BN26" s="19">
        <v>0.07053115590957251</v>
      </c>
      <c r="BO26" s="19">
        <v>-0.13592860241877006</v>
      </c>
      <c r="BP26" s="19">
        <v>0.07059943571858734</v>
      </c>
      <c r="BQ26" s="19">
        <v>-0.2007186738070172</v>
      </c>
      <c r="BR26" s="19">
        <v>0.17310165094075963</v>
      </c>
      <c r="BS26" s="19">
        <v>-0.10648532001780386</v>
      </c>
      <c r="BT26" s="19">
        <v>0.15031807635970973</v>
      </c>
      <c r="BU26" s="19">
        <v>-0.1583985812860628</v>
      </c>
      <c r="BV26" s="19">
        <v>0.02160606175440561</v>
      </c>
      <c r="BW26" s="19">
        <v>-0.05130173817040752</v>
      </c>
      <c r="BX26" s="19">
        <v>0.2315530245020178</v>
      </c>
      <c r="BY26" s="19">
        <v>0.1251914037018372</v>
      </c>
      <c r="BZ26" s="19">
        <v>0.14650346489691357</v>
      </c>
      <c r="CA26" s="19">
        <v>-0.11550259481714092</v>
      </c>
      <c r="CB26" s="19">
        <v>0.027693882252090126</v>
      </c>
      <c r="CC26" s="4">
        <v>0.09147989537373227</v>
      </c>
      <c r="CD26" s="4">
        <v>-0.07759312480844481</v>
      </c>
      <c r="CE26" s="4">
        <v>0.15074191356541528</v>
      </c>
      <c r="CF26" s="4">
        <v>0.44683962429216156</v>
      </c>
      <c r="CG26" s="4">
        <v>-0.3536464804239282</v>
      </c>
      <c r="CH26" s="4">
        <v>1.9940304322343416</v>
      </c>
      <c r="CI26" s="4">
        <v>-0.20910667950524098</v>
      </c>
    </row>
    <row r="27" spans="1:87" ht="12.75">
      <c r="A27" s="11"/>
      <c r="B27" s="23"/>
      <c r="C27" s="2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  <c r="R27" s="23"/>
      <c r="S27" s="24"/>
      <c r="T27" s="24"/>
      <c r="U27" s="29"/>
      <c r="V27" s="24"/>
      <c r="W27" s="24"/>
      <c r="X27" s="23"/>
      <c r="Y27" s="23"/>
      <c r="Z27" s="23"/>
      <c r="AA27" s="23"/>
      <c r="AB27" s="3"/>
      <c r="AC27" s="3"/>
      <c r="AD27" s="3"/>
      <c r="AE27" s="11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3"/>
      <c r="BG27" s="3"/>
      <c r="BH27" s="11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4"/>
      <c r="CD27" s="4"/>
      <c r="CE27" s="4"/>
      <c r="CF27" s="4"/>
      <c r="CH27" s="4"/>
      <c r="CI27" s="4"/>
    </row>
    <row r="28" spans="1:87" ht="12.75">
      <c r="A28" s="10" t="s">
        <v>45</v>
      </c>
      <c r="B28" s="23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  <c r="R28" s="23"/>
      <c r="S28" s="24"/>
      <c r="T28" s="24"/>
      <c r="U28" s="29"/>
      <c r="V28" s="24"/>
      <c r="W28" s="24"/>
      <c r="X28" s="23"/>
      <c r="Y28" s="23"/>
      <c r="Z28" s="23"/>
      <c r="AA28" s="23"/>
      <c r="AB28" s="3"/>
      <c r="AC28" s="3"/>
      <c r="AD28" s="3"/>
      <c r="AE28" s="10" t="s">
        <v>45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3"/>
      <c r="BG28" s="3"/>
      <c r="BH28" s="10" t="s">
        <v>45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4"/>
      <c r="CD28" s="4"/>
      <c r="CE28" s="4"/>
      <c r="CF28" s="4"/>
      <c r="CH28" s="4"/>
      <c r="CI28" s="4"/>
    </row>
    <row r="29" spans="1:87" ht="12.75">
      <c r="A29" t="s">
        <v>40</v>
      </c>
      <c r="B29" s="22">
        <v>1.8129162060000001</v>
      </c>
      <c r="C29" s="22">
        <v>1.9732133630000002</v>
      </c>
      <c r="D29" s="22">
        <v>2.728575942</v>
      </c>
      <c r="E29" s="22">
        <v>1.763853895</v>
      </c>
      <c r="F29" s="22">
        <v>2.229962802</v>
      </c>
      <c r="G29" s="22">
        <v>2.2247366860000004</v>
      </c>
      <c r="H29" s="22">
        <v>2.1788251869999997</v>
      </c>
      <c r="I29" s="22">
        <v>2.478316382</v>
      </c>
      <c r="J29" s="22">
        <v>2.5821904239999998</v>
      </c>
      <c r="K29" s="22">
        <v>2.864441298</v>
      </c>
      <c r="L29" s="22">
        <v>3.022552591</v>
      </c>
      <c r="M29" s="22">
        <v>3.0644127749999996</v>
      </c>
      <c r="N29" s="22">
        <v>3.330495</v>
      </c>
      <c r="O29" s="34">
        <v>3.351510676</v>
      </c>
      <c r="P29" s="34">
        <v>3.579929166</v>
      </c>
      <c r="Q29" s="34">
        <v>3.751025267</v>
      </c>
      <c r="R29" s="34">
        <v>3.71588803</v>
      </c>
      <c r="S29" s="24">
        <v>4.0793147990000005</v>
      </c>
      <c r="T29" s="24">
        <f>+SUM(T30:T33)</f>
        <v>4.4467060599999995</v>
      </c>
      <c r="U29" s="29">
        <v>4.584149552</v>
      </c>
      <c r="V29" s="24">
        <v>4.850146729</v>
      </c>
      <c r="W29" s="24">
        <v>5.231196513</v>
      </c>
      <c r="X29" s="22">
        <v>5.846272326</v>
      </c>
      <c r="Y29" s="2">
        <v>6.083915242</v>
      </c>
      <c r="Z29" s="2">
        <v>6.758704771</v>
      </c>
      <c r="AA29" s="24">
        <v>7.358287315</v>
      </c>
      <c r="AB29" s="32">
        <v>8.030475151</v>
      </c>
      <c r="AC29" s="32">
        <v>8.252365272</v>
      </c>
      <c r="AD29" s="32"/>
      <c r="AE29" t="s">
        <v>40</v>
      </c>
      <c r="AF29" s="40">
        <v>0.16029715700000002</v>
      </c>
      <c r="AG29" s="40">
        <v>0.7553625789999998</v>
      </c>
      <c r="AH29" s="40">
        <v>-0.964722047</v>
      </c>
      <c r="AI29" s="40">
        <v>0.4661089070000002</v>
      </c>
      <c r="AJ29" s="40">
        <v>-0.005226115999999781</v>
      </c>
      <c r="AK29" s="40">
        <v>-0.04591149900000069</v>
      </c>
      <c r="AL29" s="40">
        <v>0.2994911950000003</v>
      </c>
      <c r="AM29" s="40">
        <v>0.10387404199999972</v>
      </c>
      <c r="AN29" s="40">
        <v>0.28225087400000026</v>
      </c>
      <c r="AO29" s="40">
        <v>0.15811129300000015</v>
      </c>
      <c r="AP29" s="40">
        <v>0.04186018399999947</v>
      </c>
      <c r="AQ29" s="40">
        <v>0.26608222500000034</v>
      </c>
      <c r="AR29" s="40">
        <v>0.021015676000000205</v>
      </c>
      <c r="AS29" s="40">
        <v>0.2284184899999997</v>
      </c>
      <c r="AT29" s="40">
        <v>0.17109610100000028</v>
      </c>
      <c r="AU29" s="40">
        <v>-0.035137237000000265</v>
      </c>
      <c r="AV29" s="40">
        <v>0.3634267690000006</v>
      </c>
      <c r="AW29" s="40">
        <v>0.36739126099999897</v>
      </c>
      <c r="AX29" s="40">
        <v>0.13744349200000094</v>
      </c>
      <c r="AY29" s="40">
        <v>0.26599717700000003</v>
      </c>
      <c r="AZ29" s="40">
        <v>0.381049784</v>
      </c>
      <c r="BA29" s="40">
        <v>0.6150758129999998</v>
      </c>
      <c r="BB29" s="40">
        <v>0.23764291599999954</v>
      </c>
      <c r="BC29" s="40">
        <v>0.6747895289999999</v>
      </c>
      <c r="BD29" s="40">
        <v>0.5995825440000004</v>
      </c>
      <c r="BE29" s="40">
        <v>0.6721878359999991</v>
      </c>
      <c r="BF29" s="3">
        <v>0.22189012100000127</v>
      </c>
      <c r="BG29" s="3"/>
      <c r="BH29" t="s">
        <v>40</v>
      </c>
      <c r="BI29" s="19">
        <v>0.08841950690797676</v>
      </c>
      <c r="BJ29" s="19">
        <v>0.3828083638413915</v>
      </c>
      <c r="BK29" s="19">
        <v>-0.3535624690338928</v>
      </c>
      <c r="BL29" s="19">
        <v>0.2642559615177198</v>
      </c>
      <c r="BM29" s="19">
        <v>-0.0023435888685284807</v>
      </c>
      <c r="BN29" s="19">
        <v>-0.020636823804325344</v>
      </c>
      <c r="BO29" s="19">
        <v>0.1374553574958285</v>
      </c>
      <c r="BP29" s="19">
        <v>0.04191314827857992</v>
      </c>
      <c r="BQ29" s="19">
        <v>0.1093067619555235</v>
      </c>
      <c r="BR29" s="19">
        <v>0.05519795190440665</v>
      </c>
      <c r="BS29" s="19">
        <v>0.013849282267128454</v>
      </c>
      <c r="BT29" s="19">
        <v>0.0868297597408366</v>
      </c>
      <c r="BU29" s="19">
        <v>0.00631007582956894</v>
      </c>
      <c r="BV29" s="19">
        <v>0.06815389001613303</v>
      </c>
      <c r="BW29" s="19">
        <v>0.047793152620160054</v>
      </c>
      <c r="BX29" s="19">
        <v>-0.009367368785575356</v>
      </c>
      <c r="BY29" s="19">
        <v>0.09780347687171849</v>
      </c>
      <c r="BZ29" s="19">
        <v>0.09006200283686391</v>
      </c>
      <c r="CA29" s="19">
        <v>0.03090905720896716</v>
      </c>
      <c r="CB29" s="19">
        <v>0.05802541430698943</v>
      </c>
      <c r="CC29" s="4">
        <v>0.07856458892709924</v>
      </c>
      <c r="CD29" s="4">
        <v>0.11757841852652262</v>
      </c>
      <c r="CE29" s="4">
        <v>0.04064862236114718</v>
      </c>
      <c r="CF29" s="4">
        <v>0.11091369655211905</v>
      </c>
      <c r="CG29" s="4">
        <v>0.08871264011599782</v>
      </c>
      <c r="CH29" s="4">
        <v>0.09135112659025045</v>
      </c>
      <c r="CI29" s="4">
        <v>0.027631007733380543</v>
      </c>
    </row>
    <row r="30" spans="1:87" ht="12.75">
      <c r="A30" t="s">
        <v>41</v>
      </c>
      <c r="B30" s="22">
        <v>0.5024061790000001</v>
      </c>
      <c r="C30" s="22">
        <v>0.5216409009999999</v>
      </c>
      <c r="D30" s="22">
        <v>0.555227558</v>
      </c>
      <c r="E30" s="22">
        <v>0.5732289819999999</v>
      </c>
      <c r="F30" s="22">
        <v>0.568156891</v>
      </c>
      <c r="G30" s="22">
        <v>0.5688503100000001</v>
      </c>
      <c r="H30" s="22">
        <v>0.588586774</v>
      </c>
      <c r="I30" s="22">
        <v>0.6379159990000001</v>
      </c>
      <c r="J30" s="22">
        <v>0.649980836</v>
      </c>
      <c r="K30" s="22">
        <v>0.7026096119999999</v>
      </c>
      <c r="L30" s="22">
        <v>0.757504836</v>
      </c>
      <c r="M30" s="22">
        <v>0.748304065</v>
      </c>
      <c r="N30" s="22">
        <v>0.753733</v>
      </c>
      <c r="O30" s="34">
        <v>0.734745657</v>
      </c>
      <c r="P30" s="34">
        <v>0.74655771</v>
      </c>
      <c r="Q30" s="34">
        <v>0.836140983</v>
      </c>
      <c r="R30" s="34">
        <v>0.804056622</v>
      </c>
      <c r="S30" s="24">
        <v>0.845270854</v>
      </c>
      <c r="T30" s="24">
        <f>899558231/1000000000</f>
        <v>0.899558231</v>
      </c>
      <c r="U30" s="29">
        <v>0.959380719</v>
      </c>
      <c r="V30" s="24">
        <v>1.009267001</v>
      </c>
      <c r="W30" s="24">
        <v>1.028494627</v>
      </c>
      <c r="X30" s="22">
        <v>1.116257697</v>
      </c>
      <c r="Y30" s="2">
        <v>1.190346995</v>
      </c>
      <c r="Z30" s="2">
        <v>1.17670869</v>
      </c>
      <c r="AA30" s="24">
        <v>1.176584995</v>
      </c>
      <c r="AB30" s="3">
        <v>1.286306711</v>
      </c>
      <c r="AC30" s="3">
        <v>1.41540742</v>
      </c>
      <c r="AD30" s="3"/>
      <c r="AE30" t="s">
        <v>41</v>
      </c>
      <c r="AF30" s="40">
        <v>0.01923472199999987</v>
      </c>
      <c r="AG30" s="40">
        <v>0.033586657000000075</v>
      </c>
      <c r="AH30" s="40">
        <v>0.018001423999999933</v>
      </c>
      <c r="AI30" s="40">
        <v>-0.005072090999999945</v>
      </c>
      <c r="AJ30" s="40">
        <v>0.0006934190000000839</v>
      </c>
      <c r="AK30" s="40">
        <v>0.019736463999999954</v>
      </c>
      <c r="AL30" s="40">
        <v>0.04932922500000003</v>
      </c>
      <c r="AM30" s="40">
        <v>0.01206483699999994</v>
      </c>
      <c r="AN30" s="40">
        <v>0.05262877599999993</v>
      </c>
      <c r="AO30" s="40">
        <v>0.05489522400000002</v>
      </c>
      <c r="AP30" s="40">
        <v>-0.009200770999999941</v>
      </c>
      <c r="AQ30" s="40">
        <v>0.005428934999999968</v>
      </c>
      <c r="AR30" s="40">
        <v>-0.018987342999999934</v>
      </c>
      <c r="AS30" s="40">
        <v>0.011812052999999989</v>
      </c>
      <c r="AT30" s="40">
        <v>0.08958327299999991</v>
      </c>
      <c r="AU30" s="40">
        <v>-0.032084360999999895</v>
      </c>
      <c r="AV30" s="40">
        <v>0.04121423199999996</v>
      </c>
      <c r="AW30" s="40">
        <v>0.05428737699999997</v>
      </c>
      <c r="AX30" s="40">
        <v>0.05982248800000001</v>
      </c>
      <c r="AY30" s="40">
        <v>0.049886282000000004</v>
      </c>
      <c r="AZ30" s="40">
        <v>0.019227625999999942</v>
      </c>
      <c r="BA30" s="40">
        <v>0.08776307000000005</v>
      </c>
      <c r="BB30" s="40">
        <v>0.07408929800000008</v>
      </c>
      <c r="BC30" s="40">
        <v>-0.013638305000000184</v>
      </c>
      <c r="BD30" s="40">
        <v>-0.00012369499999986822</v>
      </c>
      <c r="BE30" s="40">
        <v>0.10972171599999991</v>
      </c>
      <c r="BF30" s="3">
        <v>0.12910070900000004</v>
      </c>
      <c r="BG30" s="3"/>
      <c r="BH30" t="s">
        <v>41</v>
      </c>
      <c r="BI30" s="19">
        <v>0.03828520190234338</v>
      </c>
      <c r="BJ30" s="19">
        <v>0.06438654817061609</v>
      </c>
      <c r="BK30" s="19">
        <v>0.03242170483187712</v>
      </c>
      <c r="BL30" s="19">
        <v>-0.008848280807965054</v>
      </c>
      <c r="BM30" s="19">
        <v>0.001220470984307896</v>
      </c>
      <c r="BN30" s="19">
        <v>0.0346953559715911</v>
      </c>
      <c r="BO30" s="19">
        <v>0.08380960493685852</v>
      </c>
      <c r="BP30" s="19">
        <v>0.01891289294971882</v>
      </c>
      <c r="BQ30" s="19">
        <v>0.08096973492923094</v>
      </c>
      <c r="BR30" s="19">
        <v>0.07813047681448461</v>
      </c>
      <c r="BS30" s="19">
        <v>-0.012146154800257858</v>
      </c>
      <c r="BT30" s="19">
        <v>0.007254985311351968</v>
      </c>
      <c r="BU30" s="19">
        <v>-0.025191072966156365</v>
      </c>
      <c r="BV30" s="19">
        <v>0.016076383558671362</v>
      </c>
      <c r="BW30" s="19">
        <v>0.11999510794684566</v>
      </c>
      <c r="BX30" s="19">
        <v>-0.03837195120478851</v>
      </c>
      <c r="BY30" s="19">
        <v>0.05125787273225139</v>
      </c>
      <c r="BZ30" s="19">
        <v>0.06422483011581512</v>
      </c>
      <c r="CA30" s="19">
        <v>0.06650207394967408</v>
      </c>
      <c r="CB30" s="19">
        <v>0.051998420451891535</v>
      </c>
      <c r="CC30" s="4">
        <v>0.019051079626054217</v>
      </c>
      <c r="CD30" s="4">
        <v>0.08533157849934014</v>
      </c>
      <c r="CE30" s="4">
        <v>0.06637293359689155</v>
      </c>
      <c r="CF30" s="4">
        <v>-0.0114574196072971</v>
      </c>
      <c r="CG30" s="4">
        <v>-0.0001051194752372129</v>
      </c>
      <c r="CH30" s="4">
        <v>0.09325439000690292</v>
      </c>
      <c r="CI30" s="4">
        <v>0.1003654166583914</v>
      </c>
    </row>
    <row r="31" spans="1:87" ht="12.75">
      <c r="A31" t="s">
        <v>42</v>
      </c>
      <c r="B31" s="22">
        <v>0.443019633</v>
      </c>
      <c r="C31" s="22">
        <v>0.490161768</v>
      </c>
      <c r="D31" s="22">
        <v>1.117894412</v>
      </c>
      <c r="E31" s="22">
        <v>0.531744007</v>
      </c>
      <c r="F31" s="22">
        <v>0.488115919</v>
      </c>
      <c r="G31" s="22">
        <v>0.420194883</v>
      </c>
      <c r="H31" s="22">
        <v>0.31300015999999997</v>
      </c>
      <c r="I31" s="22">
        <v>0.381110147</v>
      </c>
      <c r="J31" s="22">
        <v>0.341331855</v>
      </c>
      <c r="K31" s="22">
        <v>0.416211579</v>
      </c>
      <c r="L31" s="22">
        <v>0.368880988</v>
      </c>
      <c r="M31" s="22">
        <v>0.23979513800000002</v>
      </c>
      <c r="N31" s="22">
        <v>0.314261</v>
      </c>
      <c r="O31" s="34">
        <v>0.281480297</v>
      </c>
      <c r="P31" s="34">
        <v>0.281218158</v>
      </c>
      <c r="Q31" s="34">
        <v>0.273815964</v>
      </c>
      <c r="R31" s="34">
        <v>0.350000096</v>
      </c>
      <c r="S31" s="24">
        <v>0.437161292</v>
      </c>
      <c r="T31" s="24">
        <f>534254103/1000000000</f>
        <v>0.534254103</v>
      </c>
      <c r="U31" s="29">
        <v>0.481985053</v>
      </c>
      <c r="V31" s="24">
        <v>0.545070559</v>
      </c>
      <c r="W31" s="24">
        <v>0.568473943</v>
      </c>
      <c r="X31" s="22">
        <v>0.77807915</v>
      </c>
      <c r="Y31" s="2">
        <v>0.781025516</v>
      </c>
      <c r="Z31" s="2">
        <v>0.951116577</v>
      </c>
      <c r="AA31" s="24">
        <v>1.525274317</v>
      </c>
      <c r="AB31" s="3">
        <v>1.621013038</v>
      </c>
      <c r="AC31" s="3">
        <v>1.5954277079999999</v>
      </c>
      <c r="AD31" s="3"/>
      <c r="AE31" t="s">
        <v>42</v>
      </c>
      <c r="AF31" s="40">
        <v>0.047142134999999974</v>
      </c>
      <c r="AG31" s="40">
        <v>0.6277326440000001</v>
      </c>
      <c r="AH31" s="40">
        <v>-0.586150405</v>
      </c>
      <c r="AI31" s="40">
        <v>-0.04362808800000001</v>
      </c>
      <c r="AJ31" s="40">
        <v>-0.06792103599999999</v>
      </c>
      <c r="AK31" s="40">
        <v>-0.10719472300000005</v>
      </c>
      <c r="AL31" s="40">
        <v>0.06810998700000004</v>
      </c>
      <c r="AM31" s="40">
        <v>-0.03977829199999999</v>
      </c>
      <c r="AN31" s="40">
        <v>0.07487972399999998</v>
      </c>
      <c r="AO31" s="40">
        <v>-0.04733059099999998</v>
      </c>
      <c r="AP31" s="40">
        <v>-0.12908585</v>
      </c>
      <c r="AQ31" s="40">
        <v>0.074465862</v>
      </c>
      <c r="AR31" s="40">
        <v>-0.03278070300000002</v>
      </c>
      <c r="AS31" s="40">
        <v>-0.00026213899999999457</v>
      </c>
      <c r="AT31" s="40">
        <v>-0.007402193999999973</v>
      </c>
      <c r="AU31" s="40">
        <v>0.07618413199999996</v>
      </c>
      <c r="AV31" s="40">
        <v>0.087161196</v>
      </c>
      <c r="AW31" s="40">
        <v>0.097092811</v>
      </c>
      <c r="AX31" s="40">
        <v>-0.052269049999999984</v>
      </c>
      <c r="AY31" s="40">
        <v>0.06308550600000001</v>
      </c>
      <c r="AZ31" s="40">
        <v>0.02340338399999997</v>
      </c>
      <c r="BA31" s="40">
        <v>0.20960520700000007</v>
      </c>
      <c r="BB31" s="40">
        <v>0.002946365999999978</v>
      </c>
      <c r="BC31" s="40">
        <v>0.17009106099999993</v>
      </c>
      <c r="BD31" s="40">
        <v>0.5741577400000001</v>
      </c>
      <c r="BE31" s="40">
        <v>0.09573872100000003</v>
      </c>
      <c r="BF31" s="3">
        <v>-0.025585330000000184</v>
      </c>
      <c r="BG31" s="3"/>
      <c r="BH31" t="s">
        <v>42</v>
      </c>
      <c r="BI31" s="19">
        <v>0.10641093867729327</v>
      </c>
      <c r="BJ31" s="19">
        <v>1.280664231650152</v>
      </c>
      <c r="BK31" s="19">
        <v>-0.5243343187943228</v>
      </c>
      <c r="BL31" s="19">
        <v>-0.0820471644732613</v>
      </c>
      <c r="BM31" s="19">
        <v>-0.1391493974200829</v>
      </c>
      <c r="BN31" s="19">
        <v>-0.25510715940822165</v>
      </c>
      <c r="BO31" s="19">
        <v>0.21760368109715997</v>
      </c>
      <c r="BP31" s="19">
        <v>-0.10437479115453725</v>
      </c>
      <c r="BQ31" s="19">
        <v>0.21937514153198498</v>
      </c>
      <c r="BR31" s="19">
        <v>-0.11371762196937817</v>
      </c>
      <c r="BS31" s="19">
        <v>-0.34993901610348105</v>
      </c>
      <c r="BT31" s="19">
        <v>0.3105394989284561</v>
      </c>
      <c r="BU31" s="19">
        <v>-0.10431043941182654</v>
      </c>
      <c r="BV31" s="19">
        <v>-0.0009312872083547453</v>
      </c>
      <c r="BW31" s="19">
        <v>-0.026321892059331293</v>
      </c>
      <c r="BX31" s="19">
        <v>0.27823115528793624</v>
      </c>
      <c r="BY31" s="19">
        <v>0.24903192026553045</v>
      </c>
      <c r="BZ31" s="19">
        <v>0.22209837141756825</v>
      </c>
      <c r="CA31" s="19">
        <v>-0.09783556121795473</v>
      </c>
      <c r="CB31" s="19">
        <v>0.1308868513812606</v>
      </c>
      <c r="CC31" s="4">
        <v>0.0429364301805924</v>
      </c>
      <c r="CD31" s="4">
        <v>0.36871559300300255</v>
      </c>
      <c r="CE31" s="4">
        <v>0.003786717585222503</v>
      </c>
      <c r="CF31" s="4">
        <v>0.2177791346320111</v>
      </c>
      <c r="CG31" s="4">
        <v>0.6036670518465794</v>
      </c>
      <c r="CH31" s="4">
        <v>0.06276819843679307</v>
      </c>
      <c r="CI31" s="4">
        <v>-0.015783543623786808</v>
      </c>
    </row>
    <row r="32" spans="1:87" ht="12.75">
      <c r="A32" t="s">
        <v>43</v>
      </c>
      <c r="B32" s="22">
        <v>0.841999415</v>
      </c>
      <c r="C32" s="22">
        <v>0.890139592</v>
      </c>
      <c r="D32" s="22">
        <v>0.96168089</v>
      </c>
      <c r="E32" s="22">
        <v>0.568066179</v>
      </c>
      <c r="F32" s="22">
        <v>1.076038654</v>
      </c>
      <c r="G32" s="22">
        <v>1.1403091589999999</v>
      </c>
      <c r="H32" s="22">
        <v>1.183778971</v>
      </c>
      <c r="I32" s="22">
        <v>1.335784753</v>
      </c>
      <c r="J32" s="22">
        <v>1.451558503</v>
      </c>
      <c r="K32" s="22">
        <v>1.605271356</v>
      </c>
      <c r="L32" s="22">
        <v>1.7239855769999999</v>
      </c>
      <c r="M32" s="22">
        <v>1.8811160400000002</v>
      </c>
      <c r="N32" s="22">
        <v>1.988818</v>
      </c>
      <c r="O32" s="34">
        <v>2.082779364</v>
      </c>
      <c r="P32" s="22">
        <v>2.231229108</v>
      </c>
      <c r="Q32" s="22">
        <v>2.211148949</v>
      </c>
      <c r="R32" s="22">
        <v>2.2399135340000003</v>
      </c>
      <c r="S32" s="24">
        <v>2.4272068840000003</v>
      </c>
      <c r="T32" s="24">
        <f>2585779541/1000000000</f>
        <v>2.585779541</v>
      </c>
      <c r="U32" s="29">
        <v>2.699700353</v>
      </c>
      <c r="V32" s="24">
        <v>2.842833743</v>
      </c>
      <c r="W32" s="24">
        <v>3.135362927</v>
      </c>
      <c r="X32" s="22">
        <v>3.343013197</v>
      </c>
      <c r="Y32" s="2">
        <v>3.497950756</v>
      </c>
      <c r="Z32" s="2">
        <v>3.694631102</v>
      </c>
      <c r="AA32" s="24">
        <v>3.888901133</v>
      </c>
      <c r="AB32" s="3">
        <v>4.361539944</v>
      </c>
      <c r="AC32" s="3">
        <v>4.305736593</v>
      </c>
      <c r="AD32" s="3"/>
      <c r="AE32" t="s">
        <v>43</v>
      </c>
      <c r="AF32" s="40">
        <v>0.04814017700000006</v>
      </c>
      <c r="AG32" s="40">
        <v>0.07154129799999998</v>
      </c>
      <c r="AH32" s="40">
        <v>-0.393614711</v>
      </c>
      <c r="AI32" s="40">
        <v>0.507972475</v>
      </c>
      <c r="AJ32" s="40">
        <v>0.06427050499999987</v>
      </c>
      <c r="AK32" s="40">
        <v>0.04346981200000011</v>
      </c>
      <c r="AL32" s="40">
        <v>0.15200578200000003</v>
      </c>
      <c r="AM32" s="40">
        <v>0.11577375000000001</v>
      </c>
      <c r="AN32" s="40">
        <v>0.15371285300000004</v>
      </c>
      <c r="AO32" s="40">
        <v>0.11871422099999984</v>
      </c>
      <c r="AP32" s="40">
        <v>0.15713046300000033</v>
      </c>
      <c r="AQ32" s="40">
        <v>0.10770195999999976</v>
      </c>
      <c r="AR32" s="40">
        <v>0.09396136399999988</v>
      </c>
      <c r="AS32" s="40">
        <v>0.1484497440000001</v>
      </c>
      <c r="AT32" s="40">
        <v>-0.02008015899999993</v>
      </c>
      <c r="AU32" s="40">
        <v>0.02876458500000023</v>
      </c>
      <c r="AV32" s="40">
        <v>0.18729335000000003</v>
      </c>
      <c r="AW32" s="40">
        <v>0.15857265699999967</v>
      </c>
      <c r="AX32" s="40">
        <v>0.11392081199999993</v>
      </c>
      <c r="AY32" s="40">
        <v>0.14313339000000003</v>
      </c>
      <c r="AZ32" s="40">
        <v>0.29252918400000016</v>
      </c>
      <c r="BA32" s="40">
        <v>0.2076502699999998</v>
      </c>
      <c r="BB32" s="40">
        <v>0.15493755899999995</v>
      </c>
      <c r="BC32" s="40">
        <v>0.19668034599999995</v>
      </c>
      <c r="BD32" s="40">
        <v>0.1942700310000003</v>
      </c>
      <c r="BE32" s="40">
        <v>0.4726388109999995</v>
      </c>
      <c r="BF32" s="3">
        <v>-0.05580335099999978</v>
      </c>
      <c r="BG32" s="3"/>
      <c r="BH32" t="s">
        <v>43</v>
      </c>
      <c r="BI32" s="19">
        <v>0.057173646611144095</v>
      </c>
      <c r="BJ32" s="19">
        <v>0.08037087513348128</v>
      </c>
      <c r="BK32" s="19">
        <v>-0.4092986718286562</v>
      </c>
      <c r="BL32" s="19">
        <v>0.8942135507771534</v>
      </c>
      <c r="BM32" s="19">
        <v>0.059728806917004926</v>
      </c>
      <c r="BN32" s="19">
        <v>0.03812107590025953</v>
      </c>
      <c r="BO32" s="19">
        <v>0.12840723287354294</v>
      </c>
      <c r="BP32" s="19">
        <v>0.08667096232382285</v>
      </c>
      <c r="BQ32" s="19">
        <v>0.10589504500322577</v>
      </c>
      <c r="BR32" s="19">
        <v>0.07395274360081451</v>
      </c>
      <c r="BS32" s="19">
        <v>0.09114372248602653</v>
      </c>
      <c r="BT32" s="19">
        <v>0.057254288257517466</v>
      </c>
      <c r="BU32" s="19">
        <v>0.04724482783241095</v>
      </c>
      <c r="BV32" s="19">
        <v>0.07127482947348815</v>
      </c>
      <c r="BW32" s="19">
        <v>-0.008999595302877311</v>
      </c>
      <c r="BX32" s="19">
        <v>0.01300888617793438</v>
      </c>
      <c r="BY32" s="19">
        <v>0.08361633034358013</v>
      </c>
      <c r="BZ32" s="19">
        <v>0.06533133127023533</v>
      </c>
      <c r="CA32" s="19">
        <v>0.04405666074530981</v>
      </c>
      <c r="CB32" s="19">
        <v>0.0530182506517604</v>
      </c>
      <c r="CC32" s="4">
        <v>0.10290055995019198</v>
      </c>
      <c r="CD32" s="4">
        <v>0.0662284637646989</v>
      </c>
      <c r="CE32" s="4">
        <v>0.04634667884022713</v>
      </c>
      <c r="CF32" s="4">
        <v>0.056227305562445706</v>
      </c>
      <c r="CG32" s="4">
        <v>0.05258171266268962</v>
      </c>
      <c r="CH32" s="4">
        <v>0.12153531160495036</v>
      </c>
      <c r="CI32" s="4">
        <v>-0.012794414751781943</v>
      </c>
    </row>
    <row r="33" spans="1:87" ht="12.75">
      <c r="A33" t="s">
        <v>44</v>
      </c>
      <c r="B33" s="22">
        <v>0.025490979</v>
      </c>
      <c r="C33" s="22">
        <v>0.071271102</v>
      </c>
      <c r="D33" s="22">
        <v>0.09377308200000001</v>
      </c>
      <c r="E33" s="22">
        <v>0.09081472700000001</v>
      </c>
      <c r="F33" s="22">
        <v>0.09765133799999999</v>
      </c>
      <c r="G33" s="22">
        <v>0.095382334</v>
      </c>
      <c r="H33" s="22">
        <v>0.093459282</v>
      </c>
      <c r="I33" s="22">
        <v>0.123505483</v>
      </c>
      <c r="J33" s="22">
        <v>0.13931923000000002</v>
      </c>
      <c r="K33" s="22">
        <v>0.140348751</v>
      </c>
      <c r="L33" s="22">
        <v>0.17218118999999998</v>
      </c>
      <c r="M33" s="22">
        <v>0.195197532</v>
      </c>
      <c r="N33" s="22">
        <v>0.273683</v>
      </c>
      <c r="O33" s="34">
        <v>0.252505358</v>
      </c>
      <c r="P33" s="34">
        <v>0.32092419</v>
      </c>
      <c r="Q33" s="34">
        <v>0.429919371</v>
      </c>
      <c r="R33" s="34">
        <v>0.321917778</v>
      </c>
      <c r="S33" s="24">
        <v>0.369675769</v>
      </c>
      <c r="T33" s="24">
        <f>427114185/1000000000</f>
        <v>0.427114185</v>
      </c>
      <c r="U33" s="29">
        <v>0.443083427</v>
      </c>
      <c r="V33" s="24">
        <v>0.452975426</v>
      </c>
      <c r="W33" s="24">
        <v>0.498865016</v>
      </c>
      <c r="X33" s="22">
        <v>0.608922282</v>
      </c>
      <c r="Y33" s="2">
        <v>0.614591975</v>
      </c>
      <c r="Z33" s="2">
        <v>0.936248402</v>
      </c>
      <c r="AA33" s="24">
        <v>0.76752687</v>
      </c>
      <c r="AB33" s="3">
        <v>0.76161546</v>
      </c>
      <c r="AC33" s="3">
        <v>0.935793551</v>
      </c>
      <c r="AD33" s="3"/>
      <c r="AE33" t="s">
        <v>44</v>
      </c>
      <c r="AF33" s="40">
        <v>0.045780123000000006</v>
      </c>
      <c r="AG33" s="40">
        <v>0.022501980000000005</v>
      </c>
      <c r="AH33" s="40">
        <v>-0.002958354999999996</v>
      </c>
      <c r="AI33" s="40">
        <v>0.0068366109999999786</v>
      </c>
      <c r="AJ33" s="40">
        <v>-0.002269003999999991</v>
      </c>
      <c r="AK33" s="40">
        <v>-0.0019230519999999945</v>
      </c>
      <c r="AL33" s="40">
        <v>0.030046200999999995</v>
      </c>
      <c r="AM33" s="40">
        <v>0.015813747000000017</v>
      </c>
      <c r="AN33" s="40">
        <v>0.0010295209999999777</v>
      </c>
      <c r="AO33" s="40">
        <v>0.03183243899999999</v>
      </c>
      <c r="AP33" s="40">
        <v>0.023016342000000023</v>
      </c>
      <c r="AQ33" s="40">
        <v>0.078485468</v>
      </c>
      <c r="AR33" s="40">
        <v>-0.021177641999999997</v>
      </c>
      <c r="AS33" s="40">
        <v>0.06841883199999998</v>
      </c>
      <c r="AT33" s="40">
        <v>0.108995181</v>
      </c>
      <c r="AU33" s="40">
        <v>-0.108001593</v>
      </c>
      <c r="AV33" s="40">
        <v>0.047757991</v>
      </c>
      <c r="AW33" s="40">
        <v>0.05743841599999999</v>
      </c>
      <c r="AX33" s="40">
        <v>0.015969241999999995</v>
      </c>
      <c r="AY33" s="40">
        <v>0.00989199900000004</v>
      </c>
      <c r="AZ33" s="40">
        <v>0.04588958999999998</v>
      </c>
      <c r="BA33" s="40">
        <v>0.11005726599999999</v>
      </c>
      <c r="BB33" s="40">
        <v>0.005669692999999976</v>
      </c>
      <c r="BC33" s="40">
        <v>0.3216564270000001</v>
      </c>
      <c r="BD33" s="40">
        <v>-0.16872153200000006</v>
      </c>
      <c r="BE33" s="40">
        <v>-0.00591140999999995</v>
      </c>
      <c r="BF33" s="3">
        <v>0.17417809099999992</v>
      </c>
      <c r="BG33" s="3"/>
      <c r="BH33" t="s">
        <v>44</v>
      </c>
      <c r="BI33" s="19">
        <v>1.795934279338585</v>
      </c>
      <c r="BJ33" s="19">
        <v>0.315723755751665</v>
      </c>
      <c r="BK33" s="19">
        <v>-0.031548019291932794</v>
      </c>
      <c r="BL33" s="19">
        <v>0.07528086276138866</v>
      </c>
      <c r="BM33" s="19">
        <v>-0.023235769693191417</v>
      </c>
      <c r="BN33" s="19">
        <v>-0.020161511250081116</v>
      </c>
      <c r="BO33" s="19">
        <v>0.32148974780268474</v>
      </c>
      <c r="BP33" s="19">
        <v>0.12804084981393107</v>
      </c>
      <c r="BQ33" s="19">
        <v>0.007389654680118298</v>
      </c>
      <c r="BR33" s="19">
        <v>0.22680956384143378</v>
      </c>
      <c r="BS33" s="19">
        <v>0.133675124443036</v>
      </c>
      <c r="BT33" s="19">
        <v>0.4020822763271413</v>
      </c>
      <c r="BU33" s="19">
        <v>-0.07738018802775472</v>
      </c>
      <c r="BV33" s="19">
        <v>0.2709599215712483</v>
      </c>
      <c r="BW33" s="19">
        <v>0.3396290600593243</v>
      </c>
      <c r="BX33" s="19">
        <v>-0.2512136002357521</v>
      </c>
      <c r="BY33" s="19">
        <v>0.14835462426682133</v>
      </c>
      <c r="BZ33" s="19">
        <v>0.15537511737752008</v>
      </c>
      <c r="CA33" s="19">
        <v>0.03738869501606461</v>
      </c>
      <c r="CB33" s="19">
        <v>0.02232536447363002</v>
      </c>
      <c r="CC33" s="4">
        <v>0.10130701880503332</v>
      </c>
      <c r="CD33" s="4">
        <v>0.2206153217206155</v>
      </c>
      <c r="CE33" s="4">
        <v>0.009311028956565553</v>
      </c>
      <c r="CF33" s="4">
        <v>0.5233658103004031</v>
      </c>
      <c r="CG33" s="4">
        <v>-0.18021022160313396</v>
      </c>
      <c r="CH33" s="4">
        <v>-0.0077018932249237745</v>
      </c>
      <c r="CI33" s="4">
        <v>0.22869558215112903</v>
      </c>
    </row>
    <row r="34" spans="1:87" ht="12.75">
      <c r="A34" s="11"/>
      <c r="B34" s="23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3"/>
      <c r="S34" s="24"/>
      <c r="T34" s="24"/>
      <c r="U34" s="29"/>
      <c r="V34" s="24"/>
      <c r="W34" s="24"/>
      <c r="X34" s="23"/>
      <c r="Y34" s="23"/>
      <c r="Z34" s="23"/>
      <c r="AA34" s="23"/>
      <c r="AB34" s="3"/>
      <c r="AC34" s="3"/>
      <c r="AD34" s="3"/>
      <c r="AE34" s="11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3"/>
      <c r="BG34" s="3"/>
      <c r="BH34" s="1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4"/>
      <c r="CD34" s="4"/>
      <c r="CE34" s="4"/>
      <c r="CF34" s="4"/>
      <c r="CH34" s="4"/>
      <c r="CI34" s="4"/>
    </row>
    <row r="35" spans="1:87" ht="12.75">
      <c r="A35" s="10" t="s">
        <v>46</v>
      </c>
      <c r="B35" s="23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3"/>
      <c r="S35" s="24"/>
      <c r="T35" s="24"/>
      <c r="U35" s="29"/>
      <c r="V35" s="24"/>
      <c r="W35" s="24"/>
      <c r="X35" s="23"/>
      <c r="Y35" s="23"/>
      <c r="Z35" s="23"/>
      <c r="AA35" s="23"/>
      <c r="AB35" s="3"/>
      <c r="AC35" s="3"/>
      <c r="AD35" s="3"/>
      <c r="AE35" s="10" t="s">
        <v>46</v>
      </c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3"/>
      <c r="BG35" s="3"/>
      <c r="BH35" s="10" t="s">
        <v>46</v>
      </c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4"/>
      <c r="CD35" s="4"/>
      <c r="CE35" s="4"/>
      <c r="CF35" s="4"/>
      <c r="CH35" s="4"/>
      <c r="CI35" s="4"/>
    </row>
    <row r="36" spans="1:87" ht="12.75">
      <c r="A36" t="s">
        <v>40</v>
      </c>
      <c r="B36" s="22">
        <v>0.135143638</v>
      </c>
      <c r="C36" s="22">
        <v>0.156192782</v>
      </c>
      <c r="D36" s="22">
        <v>0.16974035699999998</v>
      </c>
      <c r="E36" s="22">
        <v>0.186141493</v>
      </c>
      <c r="F36" s="22">
        <v>0.205899932</v>
      </c>
      <c r="G36" s="22">
        <v>0.239333298</v>
      </c>
      <c r="H36" s="22">
        <v>0.231305824</v>
      </c>
      <c r="I36" s="22">
        <v>0.44452779</v>
      </c>
      <c r="J36" s="22">
        <v>0.286705722</v>
      </c>
      <c r="K36" s="22">
        <v>0.458969245</v>
      </c>
      <c r="L36" s="22">
        <v>0.408917798</v>
      </c>
      <c r="M36" s="22">
        <v>0.42620600000000003</v>
      </c>
      <c r="N36" s="22">
        <v>0.468913</v>
      </c>
      <c r="O36" s="34">
        <v>0.44913947</v>
      </c>
      <c r="P36" s="34">
        <v>0.44736037</v>
      </c>
      <c r="Q36" s="34">
        <v>0.467050005</v>
      </c>
      <c r="R36" s="34">
        <v>0.475529949</v>
      </c>
      <c r="S36" s="24">
        <v>0.525295259</v>
      </c>
      <c r="T36" s="24">
        <f>+SUM(T37:T40)</f>
        <v>0.563848251</v>
      </c>
      <c r="U36" s="29">
        <v>0.6210477510000001</v>
      </c>
      <c r="V36" s="24">
        <v>0.656602252</v>
      </c>
      <c r="W36" s="22">
        <v>0.701617349</v>
      </c>
      <c r="X36" s="22">
        <v>0.717631318</v>
      </c>
      <c r="Y36" s="2">
        <v>0.793480891</v>
      </c>
      <c r="Z36" s="2">
        <v>0.881687949</v>
      </c>
      <c r="AA36" s="24">
        <v>0.94168758</v>
      </c>
      <c r="AB36" s="32">
        <v>1.024378852</v>
      </c>
      <c r="AC36" s="32">
        <v>1.019092982</v>
      </c>
      <c r="AD36" s="32"/>
      <c r="AE36" t="s">
        <v>40</v>
      </c>
      <c r="AF36" s="40">
        <v>0.021049143999999992</v>
      </c>
      <c r="AG36" s="40">
        <v>0.013547574999999978</v>
      </c>
      <c r="AH36" s="40">
        <v>0.01640113600000001</v>
      </c>
      <c r="AI36" s="40">
        <v>0.019758439000000017</v>
      </c>
      <c r="AJ36" s="40">
        <v>0.03343336599999999</v>
      </c>
      <c r="AK36" s="40">
        <v>-0.008027474000000007</v>
      </c>
      <c r="AL36" s="40">
        <v>0.21322196599999999</v>
      </c>
      <c r="AM36" s="40">
        <v>-0.15782206799999998</v>
      </c>
      <c r="AN36" s="40">
        <v>0.17226352300000003</v>
      </c>
      <c r="AO36" s="40">
        <v>-0.05005144700000003</v>
      </c>
      <c r="AP36" s="40">
        <v>0.01728820200000003</v>
      </c>
      <c r="AQ36" s="40">
        <v>0.042706999999999995</v>
      </c>
      <c r="AR36" s="40">
        <v>-0.01977353000000004</v>
      </c>
      <c r="AS36" s="40">
        <v>-0.001779099999999978</v>
      </c>
      <c r="AT36" s="40">
        <v>0.019689634999999983</v>
      </c>
      <c r="AU36" s="40">
        <v>0.008479944000000017</v>
      </c>
      <c r="AV36" s="40">
        <v>0.04976530999999995</v>
      </c>
      <c r="AW36" s="40">
        <v>0.038552992000000064</v>
      </c>
      <c r="AX36" s="40">
        <v>0.05719950000000007</v>
      </c>
      <c r="AY36" s="40">
        <v>0.035554500999999905</v>
      </c>
      <c r="AZ36" s="40">
        <v>0.04501509699999995</v>
      </c>
      <c r="BA36" s="40">
        <v>0.016013969000000072</v>
      </c>
      <c r="BB36" s="40">
        <v>0.07584957299999995</v>
      </c>
      <c r="BC36" s="40">
        <v>0.08820705800000006</v>
      </c>
      <c r="BD36" s="40">
        <v>0.05999963099999994</v>
      </c>
      <c r="BE36" s="40">
        <v>0.08269127199999993</v>
      </c>
      <c r="BF36" s="3">
        <v>-0.005285869999999804</v>
      </c>
      <c r="BG36" s="3"/>
      <c r="BH36" t="s">
        <v>40</v>
      </c>
      <c r="BI36" s="19">
        <v>0.1557538653798856</v>
      </c>
      <c r="BJ36" s="19">
        <v>0.08673624239563117</v>
      </c>
      <c r="BK36" s="19">
        <v>0.09662484685359778</v>
      </c>
      <c r="BL36" s="19">
        <v>0.10614741872732275</v>
      </c>
      <c r="BM36" s="19">
        <v>0.16237677047897223</v>
      </c>
      <c r="BN36" s="19">
        <v>-0.03354098266761028</v>
      </c>
      <c r="BO36" s="19">
        <v>0.9218184060942625</v>
      </c>
      <c r="BP36" s="19">
        <v>-0.35503307453511507</v>
      </c>
      <c r="BQ36" s="19">
        <v>0.6008374084699992</v>
      </c>
      <c r="BR36" s="19">
        <v>-0.10905185379033408</v>
      </c>
      <c r="BS36" s="19">
        <v>0.04227793968508074</v>
      </c>
      <c r="BT36" s="19">
        <v>0.10020271887303321</v>
      </c>
      <c r="BU36" s="19">
        <v>-0.0421688671459312</v>
      </c>
      <c r="BV36" s="19">
        <v>-0.00396113038117086</v>
      </c>
      <c r="BW36" s="19">
        <v>0.04401291737129058</v>
      </c>
      <c r="BX36" s="19">
        <v>0.01815639419594914</v>
      </c>
      <c r="BY36" s="19">
        <v>0.10465231496912501</v>
      </c>
      <c r="BZ36" s="19">
        <v>0.07339299439593851</v>
      </c>
      <c r="CA36" s="19">
        <v>0.1014448477911481</v>
      </c>
      <c r="CB36" s="19">
        <v>0.05724922269302268</v>
      </c>
      <c r="CC36" s="4">
        <v>0.06855763418855887</v>
      </c>
      <c r="CD36" s="4">
        <v>0.022824362913523213</v>
      </c>
      <c r="CE36" s="4">
        <v>0.10569434624367934</v>
      </c>
      <c r="CF36" s="4">
        <v>0.11116469092133444</v>
      </c>
      <c r="CG36" s="4">
        <v>0.06805086886811917</v>
      </c>
      <c r="CH36" s="4">
        <v>0.08781178997815807</v>
      </c>
      <c r="CI36" s="4">
        <v>-0.005160073335836304</v>
      </c>
    </row>
    <row r="37" spans="1:87" ht="12.75">
      <c r="A37" t="s">
        <v>41</v>
      </c>
      <c r="B37" s="22">
        <v>0.0071487600000000005</v>
      </c>
      <c r="C37" s="22">
        <v>0.009239518</v>
      </c>
      <c r="D37" s="22">
        <v>0.009755543</v>
      </c>
      <c r="E37" s="22">
        <v>0.012237313</v>
      </c>
      <c r="F37" s="22">
        <v>0.013473081000000001</v>
      </c>
      <c r="G37" s="22">
        <v>0.014601520000000002</v>
      </c>
      <c r="H37" s="22">
        <v>0.015847694</v>
      </c>
      <c r="I37" s="22">
        <v>0.015288905</v>
      </c>
      <c r="J37" s="22">
        <v>0.016145788</v>
      </c>
      <c r="K37" s="22">
        <v>0.016322213999999998</v>
      </c>
      <c r="L37" s="22">
        <v>0.016968543</v>
      </c>
      <c r="M37" s="22">
        <v>0.016473523</v>
      </c>
      <c r="N37" s="22">
        <v>0.014672000000000001</v>
      </c>
      <c r="O37" s="34">
        <v>0.015410256</v>
      </c>
      <c r="P37" s="34">
        <v>0.015087649</v>
      </c>
      <c r="Q37" s="34">
        <v>0.01568892</v>
      </c>
      <c r="R37" s="34">
        <v>0.016850832</v>
      </c>
      <c r="S37" s="24">
        <v>0.017123647</v>
      </c>
      <c r="T37" s="24">
        <f>18156533/1000000000</f>
        <v>0.018156533</v>
      </c>
      <c r="U37" s="29">
        <v>0.023618183</v>
      </c>
      <c r="V37" s="24">
        <v>0.025700119</v>
      </c>
      <c r="W37" s="22">
        <v>0.027034858</v>
      </c>
      <c r="X37" s="22">
        <v>0.028637184</v>
      </c>
      <c r="Y37" s="2">
        <v>0.029134367</v>
      </c>
      <c r="Z37" s="2">
        <v>0.026223795</v>
      </c>
      <c r="AA37" s="24">
        <v>0.027474456</v>
      </c>
      <c r="AB37" s="3">
        <v>0.02923696</v>
      </c>
      <c r="AC37" s="3">
        <v>0.035348442</v>
      </c>
      <c r="AD37" s="3"/>
      <c r="AE37" t="s">
        <v>41</v>
      </c>
      <c r="AF37" s="40">
        <v>0.002090758</v>
      </c>
      <c r="AG37" s="40">
        <v>0.0005160249999999998</v>
      </c>
      <c r="AH37" s="40">
        <v>0.0024817699999999995</v>
      </c>
      <c r="AI37" s="40">
        <v>0.0012357680000000017</v>
      </c>
      <c r="AJ37" s="40">
        <v>0.0011284390000000002</v>
      </c>
      <c r="AK37" s="40">
        <v>0.0012461739999999975</v>
      </c>
      <c r="AL37" s="40">
        <v>-0.0005587889999999988</v>
      </c>
      <c r="AM37" s="40">
        <v>0.000856883000000001</v>
      </c>
      <c r="AN37" s="40">
        <v>0.0001764259999999969</v>
      </c>
      <c r="AO37" s="40">
        <v>0.000646329000000001</v>
      </c>
      <c r="AP37" s="40">
        <v>-0.0004950199999999988</v>
      </c>
      <c r="AQ37" s="40">
        <v>-0.0018015229999999993</v>
      </c>
      <c r="AR37" s="40">
        <v>0.0007382559999999996</v>
      </c>
      <c r="AS37" s="40">
        <v>-0.0003226070000000008</v>
      </c>
      <c r="AT37" s="40">
        <v>0.0006012709999999987</v>
      </c>
      <c r="AU37" s="40">
        <v>0.001161912000000001</v>
      </c>
      <c r="AV37" s="40">
        <v>0.00027281499999999917</v>
      </c>
      <c r="AW37" s="40">
        <v>0.0010328860000000002</v>
      </c>
      <c r="AX37" s="40">
        <v>0.005461650000000002</v>
      </c>
      <c r="AY37" s="40">
        <v>0.0020819359999999995</v>
      </c>
      <c r="AZ37" s="40">
        <v>0.001334738999999998</v>
      </c>
      <c r="BA37" s="40">
        <v>0.0016023260000000011</v>
      </c>
      <c r="BB37" s="40">
        <v>0.0004971830000000017</v>
      </c>
      <c r="BC37" s="40">
        <v>-0.002910572</v>
      </c>
      <c r="BD37" s="40">
        <v>0.0012506610000000001</v>
      </c>
      <c r="BE37" s="40">
        <v>0.001762503999999998</v>
      </c>
      <c r="BF37" s="3">
        <v>0.006111482000000001</v>
      </c>
      <c r="BG37" s="3"/>
      <c r="BH37" t="s">
        <v>41</v>
      </c>
      <c r="BI37" s="19">
        <v>0.2924644273971989</v>
      </c>
      <c r="BJ37" s="19">
        <v>0.05584977484756237</v>
      </c>
      <c r="BK37" s="19">
        <v>0.25439588549812137</v>
      </c>
      <c r="BL37" s="19">
        <v>0.10098360645020697</v>
      </c>
      <c r="BM37" s="19">
        <v>0.08375508170699783</v>
      </c>
      <c r="BN37" s="19">
        <v>0.08534549827689154</v>
      </c>
      <c r="BO37" s="19">
        <v>-0.03525995643277809</v>
      </c>
      <c r="BP37" s="19">
        <v>0.05604606739331568</v>
      </c>
      <c r="BQ37" s="19">
        <v>0.010927060357784759</v>
      </c>
      <c r="BR37" s="19">
        <v>0.03959812069612622</v>
      </c>
      <c r="BS37" s="19">
        <v>-0.029172805231421392</v>
      </c>
      <c r="BT37" s="19">
        <v>-0.10935869637599677</v>
      </c>
      <c r="BU37" s="19">
        <v>0.05031733914940019</v>
      </c>
      <c r="BV37" s="19">
        <v>-0.020934564617226398</v>
      </c>
      <c r="BW37" s="19">
        <v>0.03985186824004182</v>
      </c>
      <c r="BX37" s="19">
        <v>0.07405939988220994</v>
      </c>
      <c r="BY37" s="19">
        <v>0.016190001775579933</v>
      </c>
      <c r="BZ37" s="19">
        <v>0.06031927661204417</v>
      </c>
      <c r="CA37" s="19">
        <v>0.30080908067636053</v>
      </c>
      <c r="CB37" s="19">
        <v>0.08814971075463339</v>
      </c>
      <c r="CC37" s="4">
        <v>0.0519351291719699</v>
      </c>
      <c r="CD37" s="4">
        <v>0.05926888907646569</v>
      </c>
      <c r="CE37" s="4">
        <v>0.01736144866757855</v>
      </c>
      <c r="CF37" s="4">
        <v>-0.09990167282508661</v>
      </c>
      <c r="CG37" s="4">
        <v>0.04769183865264353</v>
      </c>
      <c r="CH37" s="4">
        <v>0.06415064232754956</v>
      </c>
      <c r="CI37" s="4">
        <v>0.20903274485445825</v>
      </c>
    </row>
    <row r="38" spans="1:87" ht="12.75">
      <c r="A38" t="s">
        <v>42</v>
      </c>
      <c r="B38" s="22">
        <v>0.007481931999999999</v>
      </c>
      <c r="C38" s="22">
        <v>0.01507936</v>
      </c>
      <c r="D38" s="22">
        <v>0.015747362</v>
      </c>
      <c r="E38" s="22">
        <v>0.020000737999999997</v>
      </c>
      <c r="F38" s="22">
        <v>0.031838809</v>
      </c>
      <c r="G38" s="22">
        <v>0.050766033999999995</v>
      </c>
      <c r="H38" s="22">
        <v>0.022083383</v>
      </c>
      <c r="I38" s="22">
        <v>0.21384113300000002</v>
      </c>
      <c r="J38" s="22">
        <v>0.034643030000000005</v>
      </c>
      <c r="K38" s="22">
        <v>0.173646752</v>
      </c>
      <c r="L38" s="22">
        <v>0.107175259</v>
      </c>
      <c r="M38" s="22">
        <v>0.10195172200000001</v>
      </c>
      <c r="N38" s="22">
        <v>0.12196299999999999</v>
      </c>
      <c r="O38" s="34">
        <v>0.067291623</v>
      </c>
      <c r="P38" s="34">
        <v>0.029374758</v>
      </c>
      <c r="Q38" s="34">
        <v>0.034013608</v>
      </c>
      <c r="R38" s="34">
        <v>0.035920743</v>
      </c>
      <c r="S38" s="24">
        <v>0.034042209</v>
      </c>
      <c r="T38" s="24">
        <f>43434704/1000000000</f>
        <v>0.043434704</v>
      </c>
      <c r="U38" s="29">
        <v>0.065138902</v>
      </c>
      <c r="V38" s="24">
        <v>0.06813443</v>
      </c>
      <c r="W38" s="22">
        <v>0.037289331</v>
      </c>
      <c r="X38" s="22">
        <v>0.032159903</v>
      </c>
      <c r="Y38" s="2">
        <v>0.048563258</v>
      </c>
      <c r="Z38" s="2">
        <v>0.048856632</v>
      </c>
      <c r="AA38" s="24">
        <v>0.087743567</v>
      </c>
      <c r="AB38" s="3">
        <v>0.059856609</v>
      </c>
      <c r="AC38" s="3">
        <v>0.053477094</v>
      </c>
      <c r="AD38" s="3"/>
      <c r="AE38" t="s">
        <v>42</v>
      </c>
      <c r="AF38" s="40">
        <v>0.007597428000000001</v>
      </c>
      <c r="AG38" s="40">
        <v>0.0006680020000000009</v>
      </c>
      <c r="AH38" s="40">
        <v>0.004253375999999996</v>
      </c>
      <c r="AI38" s="40">
        <v>0.011838071000000006</v>
      </c>
      <c r="AJ38" s="40">
        <v>0.018927224999999992</v>
      </c>
      <c r="AK38" s="40">
        <v>-0.028682650999999993</v>
      </c>
      <c r="AL38" s="40">
        <v>0.19175775</v>
      </c>
      <c r="AM38" s="40">
        <v>-0.179198103</v>
      </c>
      <c r="AN38" s="40">
        <v>0.139003722</v>
      </c>
      <c r="AO38" s="40">
        <v>-0.06647149299999999</v>
      </c>
      <c r="AP38" s="40">
        <v>-0.0052235369999999864</v>
      </c>
      <c r="AQ38" s="40">
        <v>0.02001127799999998</v>
      </c>
      <c r="AR38" s="40">
        <v>-0.05467137699999999</v>
      </c>
      <c r="AS38" s="40">
        <v>-0.037916864999999994</v>
      </c>
      <c r="AT38" s="40">
        <v>0.00463885</v>
      </c>
      <c r="AU38" s="40">
        <v>0.0019071349999999973</v>
      </c>
      <c r="AV38" s="40">
        <v>-0.0018785340000000011</v>
      </c>
      <c r="AW38" s="40">
        <v>0.009392495</v>
      </c>
      <c r="AX38" s="40">
        <v>0.021704198</v>
      </c>
      <c r="AY38" s="40">
        <v>0.0029955279999999973</v>
      </c>
      <c r="AZ38" s="40">
        <v>-0.030845098999999994</v>
      </c>
      <c r="BA38" s="40">
        <v>-0.005129428000000005</v>
      </c>
      <c r="BB38" s="40">
        <v>0.016403355</v>
      </c>
      <c r="BC38" s="40">
        <v>0.000293373999999999</v>
      </c>
      <c r="BD38" s="40">
        <v>0.038886935</v>
      </c>
      <c r="BE38" s="40">
        <v>-0.027886957999999996</v>
      </c>
      <c r="BF38" s="3">
        <v>-0.006379514999999995</v>
      </c>
      <c r="BG38" s="3"/>
      <c r="BH38" t="s">
        <v>42</v>
      </c>
      <c r="BI38" s="19">
        <v>1.0154366545967006</v>
      </c>
      <c r="BJ38" s="19">
        <v>0.04429909492180045</v>
      </c>
      <c r="BK38" s="19">
        <v>0.2701008587978098</v>
      </c>
      <c r="BL38" s="19">
        <v>0.5918817095649174</v>
      </c>
      <c r="BM38" s="19">
        <v>0.5944702579798129</v>
      </c>
      <c r="BN38" s="19">
        <v>-0.5649968835461915</v>
      </c>
      <c r="BO38" s="19">
        <v>8.68335028197446</v>
      </c>
      <c r="BP38" s="19">
        <v>-0.8379964157784368</v>
      </c>
      <c r="BQ38" s="19">
        <v>4.012458552268666</v>
      </c>
      <c r="BR38" s="19">
        <v>-0.3827972146579511</v>
      </c>
      <c r="BS38" s="19">
        <v>-0.0487382727015382</v>
      </c>
      <c r="BT38" s="19">
        <v>0.19628190291871656</v>
      </c>
      <c r="BU38" s="19">
        <v>-0.4482619892918344</v>
      </c>
      <c r="BV38" s="19">
        <v>-0.5634708052739342</v>
      </c>
      <c r="BW38" s="19">
        <v>0.1579195988610357</v>
      </c>
      <c r="BX38" s="19">
        <v>0.056069764783553605</v>
      </c>
      <c r="BY38" s="19">
        <v>-0.05229663540088804</v>
      </c>
      <c r="BZ38" s="19">
        <v>0.27590733022055064</v>
      </c>
      <c r="CA38" s="19">
        <v>0.49969715460706265</v>
      </c>
      <c r="CB38" s="19">
        <v>0.045986774539122525</v>
      </c>
      <c r="CC38" s="4">
        <v>-0.45270943045975426</v>
      </c>
      <c r="CD38" s="4">
        <v>-0.13755752282066966</v>
      </c>
      <c r="CE38" s="4">
        <v>0.5100561093110263</v>
      </c>
      <c r="CF38" s="4">
        <v>0.006041069155615528</v>
      </c>
      <c r="CG38" s="4">
        <v>0.7959397405862934</v>
      </c>
      <c r="CH38" s="4">
        <v>-0.3178233909729245</v>
      </c>
      <c r="CI38" s="4">
        <v>-0.10657996011768718</v>
      </c>
    </row>
    <row r="39" spans="1:87" ht="12.75">
      <c r="A39" t="s">
        <v>43</v>
      </c>
      <c r="B39" s="22">
        <v>0.11416356500000001</v>
      </c>
      <c r="C39" s="22">
        <v>0.122349204</v>
      </c>
      <c r="D39" s="22">
        <v>0.134052905</v>
      </c>
      <c r="E39" s="22">
        <v>0.13903907599999998</v>
      </c>
      <c r="F39" s="22">
        <v>0.14997456199999998</v>
      </c>
      <c r="G39" s="22">
        <v>0.16007275899999998</v>
      </c>
      <c r="H39" s="22">
        <v>0.178803324</v>
      </c>
      <c r="I39" s="22">
        <v>0.198318066</v>
      </c>
      <c r="J39" s="22">
        <v>0.216481899</v>
      </c>
      <c r="K39" s="22">
        <v>0.243371419</v>
      </c>
      <c r="L39" s="22">
        <v>0.25875521900000004</v>
      </c>
      <c r="M39" s="22">
        <v>0.281349835</v>
      </c>
      <c r="N39" s="22">
        <v>0.297421</v>
      </c>
      <c r="O39" s="34">
        <v>0.332126517</v>
      </c>
      <c r="P39" s="22">
        <v>0.36083294499999996</v>
      </c>
      <c r="Q39" s="22">
        <v>0.374042571</v>
      </c>
      <c r="R39" s="22">
        <v>0.381659535</v>
      </c>
      <c r="S39" s="24">
        <v>0.41625509099999997</v>
      </c>
      <c r="T39" s="24">
        <f>446161270/1000000000</f>
        <v>0.44616127</v>
      </c>
      <c r="U39" s="29">
        <v>0.476331547</v>
      </c>
      <c r="V39" s="24">
        <v>0.502431814</v>
      </c>
      <c r="W39" s="22">
        <v>0.548551114</v>
      </c>
      <c r="X39" s="22">
        <v>0.583325955</v>
      </c>
      <c r="Y39" s="2">
        <v>0.627279183</v>
      </c>
      <c r="Z39" s="2">
        <v>0.664119504</v>
      </c>
      <c r="AA39" s="24">
        <v>0.725636501</v>
      </c>
      <c r="AB39" s="3">
        <v>0.818934056</v>
      </c>
      <c r="AC39" s="3">
        <v>0.818776791</v>
      </c>
      <c r="AD39" s="3"/>
      <c r="AE39" t="s">
        <v>43</v>
      </c>
      <c r="AF39" s="40">
        <v>0.008185638999999995</v>
      </c>
      <c r="AG39" s="40">
        <v>0.011703700999999997</v>
      </c>
      <c r="AH39" s="40">
        <v>0.004986170999999984</v>
      </c>
      <c r="AI39" s="40">
        <v>0.010935485999999994</v>
      </c>
      <c r="AJ39" s="40">
        <v>0.010098197000000003</v>
      </c>
      <c r="AK39" s="40">
        <v>0.018730565000000032</v>
      </c>
      <c r="AL39" s="40">
        <v>0.019514741999999974</v>
      </c>
      <c r="AM39" s="40">
        <v>0.018163833000000018</v>
      </c>
      <c r="AN39" s="40">
        <v>0.02688952</v>
      </c>
      <c r="AO39" s="40">
        <v>0.01538380000000003</v>
      </c>
      <c r="AP39" s="40">
        <v>0.022594615999999956</v>
      </c>
      <c r="AQ39" s="40">
        <v>0.016071165</v>
      </c>
      <c r="AR39" s="40">
        <v>0.03470551700000002</v>
      </c>
      <c r="AS39" s="40">
        <v>0.02870642799999995</v>
      </c>
      <c r="AT39" s="40">
        <v>0.01320962600000003</v>
      </c>
      <c r="AU39" s="40">
        <v>0.007616964000000004</v>
      </c>
      <c r="AV39" s="40">
        <v>0.03459555599999997</v>
      </c>
      <c r="AW39" s="40">
        <v>0.029906179000000033</v>
      </c>
      <c r="AX39" s="40">
        <v>0.030170277000000023</v>
      </c>
      <c r="AY39" s="40">
        <v>0.02610026700000001</v>
      </c>
      <c r="AZ39" s="40">
        <v>0.046119299999999974</v>
      </c>
      <c r="BA39" s="40">
        <v>0.034774840999999945</v>
      </c>
      <c r="BB39" s="40">
        <v>0.04395322800000001</v>
      </c>
      <c r="BC39" s="40">
        <v>0.03684032100000001</v>
      </c>
      <c r="BD39" s="40">
        <v>0.06151699700000002</v>
      </c>
      <c r="BE39" s="40">
        <v>0.09329755500000003</v>
      </c>
      <c r="BF39" s="3">
        <v>-0.00015726500000001753</v>
      </c>
      <c r="BG39" s="3"/>
      <c r="BH39" t="s">
        <v>43</v>
      </c>
      <c r="BI39" s="19">
        <v>0.07170097570096023</v>
      </c>
      <c r="BJ39" s="19">
        <v>0.0956581703629228</v>
      </c>
      <c r="BK39" s="19">
        <v>0.03719554604206439</v>
      </c>
      <c r="BL39" s="19">
        <v>0.07865045075529699</v>
      </c>
      <c r="BM39" s="19">
        <v>0.06733273206692215</v>
      </c>
      <c r="BN39" s="19">
        <v>0.11701282040125287</v>
      </c>
      <c r="BO39" s="19">
        <v>0.10914082335516298</v>
      </c>
      <c r="BP39" s="19">
        <v>0.09158940164331786</v>
      </c>
      <c r="BQ39" s="19">
        <v>0.12421140115737805</v>
      </c>
      <c r="BR39" s="19">
        <v>0.06321120229816317</v>
      </c>
      <c r="BS39" s="19">
        <v>0.08732042618239887</v>
      </c>
      <c r="BT39" s="19">
        <v>0.05712164359364205</v>
      </c>
      <c r="BU39" s="19">
        <v>0.11668818610656281</v>
      </c>
      <c r="BV39" s="19">
        <v>0.08643220739884479</v>
      </c>
      <c r="BW39" s="19">
        <v>0.036608702678188186</v>
      </c>
      <c r="BX39" s="19">
        <v>0.020363895958783802</v>
      </c>
      <c r="BY39" s="19">
        <v>0.09064507192254471</v>
      </c>
      <c r="BZ39" s="19">
        <v>0.07184579755686409</v>
      </c>
      <c r="CA39" s="19">
        <v>0.06762190944991713</v>
      </c>
      <c r="CB39" s="19">
        <v>0.05479432795157699</v>
      </c>
      <c r="CC39" s="4">
        <v>0.09179215709457438</v>
      </c>
      <c r="CD39" s="4">
        <v>0.06339398483110172</v>
      </c>
      <c r="CE39" s="4">
        <v>0.07534934391870153</v>
      </c>
      <c r="CF39" s="4">
        <v>0.058730342084379376</v>
      </c>
      <c r="CG39" s="4">
        <v>0.09262940875773469</v>
      </c>
      <c r="CH39" s="4">
        <v>0.1285734039996977</v>
      </c>
      <c r="CI39" s="4">
        <v>-0.00019203621933634363</v>
      </c>
    </row>
    <row r="40" spans="1:87" ht="12.75">
      <c r="A40" t="s">
        <v>44</v>
      </c>
      <c r="B40" s="22">
        <v>0.006349381</v>
      </c>
      <c r="C40" s="22">
        <v>0.009524699999999999</v>
      </c>
      <c r="D40" s="22">
        <v>0.010184547</v>
      </c>
      <c r="E40" s="22">
        <v>0.014864366</v>
      </c>
      <c r="F40" s="22">
        <v>0.01061348</v>
      </c>
      <c r="G40" s="22">
        <v>0.013892985</v>
      </c>
      <c r="H40" s="22">
        <v>0.014571423</v>
      </c>
      <c r="I40" s="22">
        <v>0.017079686</v>
      </c>
      <c r="J40" s="22">
        <v>0.019435005</v>
      </c>
      <c r="K40" s="22">
        <v>0.02562886</v>
      </c>
      <c r="L40" s="22">
        <v>0.026018777</v>
      </c>
      <c r="M40" s="22">
        <v>0.02643092</v>
      </c>
      <c r="N40" s="22">
        <v>0.034857</v>
      </c>
      <c r="O40" s="34">
        <v>0.034311074</v>
      </c>
      <c r="P40" s="34">
        <v>0.042065018</v>
      </c>
      <c r="Q40" s="34">
        <v>0.043304906</v>
      </c>
      <c r="R40" s="34">
        <v>0.041098839</v>
      </c>
      <c r="S40" s="24">
        <v>0.057874312000000004</v>
      </c>
      <c r="T40" s="24">
        <f>56095744/1000000000</f>
        <v>0.056095744</v>
      </c>
      <c r="U40" s="29">
        <v>0.055959119</v>
      </c>
      <c r="V40" s="24">
        <v>0.060335889</v>
      </c>
      <c r="W40" s="22">
        <v>0.088742046</v>
      </c>
      <c r="X40" s="22">
        <v>0.073508276</v>
      </c>
      <c r="Y40" s="2">
        <v>0.088504083</v>
      </c>
      <c r="Z40" s="2">
        <v>0.142488018</v>
      </c>
      <c r="AA40" s="24">
        <v>0.100833056</v>
      </c>
      <c r="AB40" s="3">
        <v>0.116351227</v>
      </c>
      <c r="AC40" s="3">
        <v>0.111490654</v>
      </c>
      <c r="AD40" s="3"/>
      <c r="AE40" t="s">
        <v>44</v>
      </c>
      <c r="AF40" s="40">
        <v>0.0031753189999999985</v>
      </c>
      <c r="AG40" s="40">
        <v>0.0006598470000000016</v>
      </c>
      <c r="AH40" s="40">
        <v>0.004679819</v>
      </c>
      <c r="AI40" s="40">
        <v>-0.004250886000000001</v>
      </c>
      <c r="AJ40" s="40">
        <v>0.0032795050000000003</v>
      </c>
      <c r="AK40" s="40">
        <v>0.000678438</v>
      </c>
      <c r="AL40" s="40">
        <v>0.002508263</v>
      </c>
      <c r="AM40" s="40">
        <v>0.0023553190000000016</v>
      </c>
      <c r="AN40" s="40">
        <v>0.006193854999999998</v>
      </c>
      <c r="AO40" s="40">
        <v>0.00038991700000000004</v>
      </c>
      <c r="AP40" s="40">
        <v>0.00041214300000000023</v>
      </c>
      <c r="AQ40" s="40">
        <v>0.008426079999999999</v>
      </c>
      <c r="AR40" s="40">
        <v>-0.0005459260000000021</v>
      </c>
      <c r="AS40" s="40">
        <v>0.007753944000000006</v>
      </c>
      <c r="AT40" s="40">
        <v>0.0012398879999999946</v>
      </c>
      <c r="AU40" s="40">
        <v>-0.002206066999999999</v>
      </c>
      <c r="AV40" s="40">
        <v>0.016775473000000006</v>
      </c>
      <c r="AW40" s="40">
        <v>-0.0017785680000000012</v>
      </c>
      <c r="AX40" s="40">
        <v>-0.00013662500000000133</v>
      </c>
      <c r="AY40" s="40">
        <v>0.004376769999999995</v>
      </c>
      <c r="AZ40" s="40">
        <v>0.028406157000000008</v>
      </c>
      <c r="BA40" s="40">
        <v>-0.015233770000000008</v>
      </c>
      <c r="BB40" s="40">
        <v>0.014995807</v>
      </c>
      <c r="BC40" s="40">
        <v>0.053983935</v>
      </c>
      <c r="BD40" s="40">
        <v>-0.04165496199999999</v>
      </c>
      <c r="BE40" s="40">
        <v>0.015518170999999997</v>
      </c>
      <c r="BF40" s="3">
        <v>-0.004860573000000007</v>
      </c>
      <c r="BG40" s="3"/>
      <c r="BH40" t="s">
        <v>44</v>
      </c>
      <c r="BI40" s="19">
        <v>0.5000989860271416</v>
      </c>
      <c r="BJ40" s="19">
        <v>0.06927745755771852</v>
      </c>
      <c r="BK40" s="19">
        <v>0.45950192973727744</v>
      </c>
      <c r="BL40" s="19">
        <v>-0.2859782919769333</v>
      </c>
      <c r="BM40" s="19">
        <v>0.3089943166614532</v>
      </c>
      <c r="BN40" s="19">
        <v>0.04883313413208176</v>
      </c>
      <c r="BO40" s="19">
        <v>0.17213576189504623</v>
      </c>
      <c r="BP40" s="19">
        <v>0.13790177407242743</v>
      </c>
      <c r="BQ40" s="19">
        <v>0.3186958274515493</v>
      </c>
      <c r="BR40" s="19">
        <v>0.015213981425627205</v>
      </c>
      <c r="BS40" s="19">
        <v>0.015840214165331455</v>
      </c>
      <c r="BT40" s="19">
        <v>0.318796318856854</v>
      </c>
      <c r="BU40" s="19">
        <v>-0.01566187566342491</v>
      </c>
      <c r="BV40" s="19">
        <v>0.22598954494983184</v>
      </c>
      <c r="BW40" s="19">
        <v>0.029475513358867323</v>
      </c>
      <c r="BX40" s="19">
        <v>-0.05094265762867605</v>
      </c>
      <c r="BY40" s="19">
        <v>0.4081738902648809</v>
      </c>
      <c r="BZ40" s="19">
        <v>-0.030731561871526026</v>
      </c>
      <c r="CA40" s="19">
        <v>-0.002435568017423948</v>
      </c>
      <c r="CB40" s="19">
        <v>0.07821370454384735</v>
      </c>
      <c r="CC40" s="4">
        <v>0.47080033908176955</v>
      </c>
      <c r="CD40" s="4">
        <v>-0.17166349759391403</v>
      </c>
      <c r="CE40" s="4">
        <v>0.20400161472974826</v>
      </c>
      <c r="CF40" s="4">
        <v>0.6099598252433167</v>
      </c>
      <c r="CG40" s="4">
        <v>-0.292340103993867</v>
      </c>
      <c r="CH40" s="4">
        <v>0.15389963981653</v>
      </c>
      <c r="CI40" s="4">
        <v>-0.041775004229220605</v>
      </c>
    </row>
    <row r="41" spans="1:87" ht="12.75">
      <c r="A41" s="11"/>
      <c r="B41" s="5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  <c r="R41" s="23"/>
      <c r="S41" s="24"/>
      <c r="T41" s="24"/>
      <c r="U41" s="29"/>
      <c r="V41" s="24"/>
      <c r="W41" s="24"/>
      <c r="X41" s="23"/>
      <c r="Y41" s="23"/>
      <c r="Z41" s="23"/>
      <c r="AA41" s="23"/>
      <c r="AB41" s="3"/>
      <c r="AC41" s="3"/>
      <c r="AD41" s="3"/>
      <c r="AE41" s="11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3"/>
      <c r="BG41" s="3"/>
      <c r="BH41" s="11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4"/>
      <c r="CD41" s="4"/>
      <c r="CE41" s="4"/>
      <c r="CF41" s="4"/>
      <c r="CH41" s="4"/>
      <c r="CI41" s="4"/>
    </row>
    <row r="42" spans="1:87" ht="12.75">
      <c r="A42" s="10" t="s">
        <v>47</v>
      </c>
      <c r="B42" s="23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23"/>
      <c r="S42" s="24"/>
      <c r="T42" s="24"/>
      <c r="U42" s="29"/>
      <c r="V42" s="24"/>
      <c r="W42" s="24"/>
      <c r="X42" s="23"/>
      <c r="Y42" s="23"/>
      <c r="Z42" s="23"/>
      <c r="AA42" s="23"/>
      <c r="AB42" s="3"/>
      <c r="AC42" s="3"/>
      <c r="AD42" s="3"/>
      <c r="AE42" s="10" t="s">
        <v>47</v>
      </c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3"/>
      <c r="BG42" s="3"/>
      <c r="BH42" s="10" t="s">
        <v>47</v>
      </c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4"/>
      <c r="CD42" s="4"/>
      <c r="CE42" s="4"/>
      <c r="CF42" s="4"/>
      <c r="CH42" s="4"/>
      <c r="CI42" s="4"/>
    </row>
    <row r="43" spans="1:87" ht="12.75">
      <c r="A43" t="s">
        <v>40</v>
      </c>
      <c r="B43" s="22">
        <v>0.6006597490000001</v>
      </c>
      <c r="C43" s="22">
        <v>0.6438450569999999</v>
      </c>
      <c r="D43" s="22">
        <v>0.701793504</v>
      </c>
      <c r="E43" s="22">
        <v>0.746668834</v>
      </c>
      <c r="F43" s="22">
        <v>0.877132113</v>
      </c>
      <c r="G43" s="22">
        <v>0.878334749</v>
      </c>
      <c r="H43" s="22">
        <v>0.934699938</v>
      </c>
      <c r="I43" s="22">
        <v>0.927663898</v>
      </c>
      <c r="J43" s="22">
        <v>1.0318498850000002</v>
      </c>
      <c r="K43" s="22">
        <v>1.05926175</v>
      </c>
      <c r="L43" s="22">
        <v>1.104290016</v>
      </c>
      <c r="M43" s="22">
        <v>1.332006419</v>
      </c>
      <c r="N43" s="22">
        <v>1.1992349999999998</v>
      </c>
      <c r="O43" s="34">
        <v>1.261916283</v>
      </c>
      <c r="P43" s="34">
        <v>1.225539082</v>
      </c>
      <c r="Q43" s="34">
        <v>1.343776942</v>
      </c>
      <c r="R43" s="34">
        <v>1.314240896</v>
      </c>
      <c r="S43" s="24">
        <v>1.475084731</v>
      </c>
      <c r="T43" s="24">
        <f>+SUM(T44:T47)</f>
        <v>1.421366151</v>
      </c>
      <c r="U43" s="29">
        <v>1.596162001</v>
      </c>
      <c r="V43" s="24">
        <v>1.7359987590000001</v>
      </c>
      <c r="W43" s="22">
        <v>1.891227849</v>
      </c>
      <c r="X43" s="22">
        <v>1.893462592</v>
      </c>
      <c r="Y43" s="2">
        <v>2.346789053</v>
      </c>
      <c r="Z43" s="2">
        <v>2.70187667</v>
      </c>
      <c r="AA43" s="24">
        <v>2.810758726</v>
      </c>
      <c r="AB43" s="32">
        <v>3.105996125</v>
      </c>
      <c r="AC43" s="32">
        <v>2.832834631</v>
      </c>
      <c r="AD43" s="32"/>
      <c r="AE43" t="s">
        <v>40</v>
      </c>
      <c r="AF43" s="40">
        <v>0.04318530799999987</v>
      </c>
      <c r="AG43" s="40">
        <v>0.057948447000000014</v>
      </c>
      <c r="AH43" s="40">
        <v>0.04487532999999999</v>
      </c>
      <c r="AI43" s="40">
        <v>0.1304632790000001</v>
      </c>
      <c r="AJ43" s="40">
        <v>0.0012026359999999237</v>
      </c>
      <c r="AK43" s="40">
        <v>0.05636518899999998</v>
      </c>
      <c r="AL43" s="40">
        <v>-0.00703603999999991</v>
      </c>
      <c r="AM43" s="40">
        <v>0.10418598700000015</v>
      </c>
      <c r="AN43" s="40">
        <v>0.027411864999999702</v>
      </c>
      <c r="AO43" s="40">
        <v>0.045028266000000094</v>
      </c>
      <c r="AP43" s="40">
        <v>0.22771640300000007</v>
      </c>
      <c r="AQ43" s="40">
        <v>-0.13277141900000022</v>
      </c>
      <c r="AR43" s="40">
        <v>0.06268128300000009</v>
      </c>
      <c r="AS43" s="40">
        <v>-0.03637720099999986</v>
      </c>
      <c r="AT43" s="40">
        <v>0.11823786000000003</v>
      </c>
      <c r="AU43" s="40">
        <v>-0.029536046000000038</v>
      </c>
      <c r="AV43" s="40">
        <v>0.16084383499999988</v>
      </c>
      <c r="AW43" s="40">
        <v>-0.05371857999999996</v>
      </c>
      <c r="AX43" s="40">
        <v>0.17479584999999997</v>
      </c>
      <c r="AY43" s="40">
        <v>0.13983675800000017</v>
      </c>
      <c r="AZ43" s="40">
        <v>0.15522908999999996</v>
      </c>
      <c r="BA43" s="40">
        <v>0.002234743000000039</v>
      </c>
      <c r="BB43" s="40">
        <v>0.45332646100000007</v>
      </c>
      <c r="BC43" s="40">
        <v>0.3550876169999997</v>
      </c>
      <c r="BD43" s="40">
        <v>0.10888205600000012</v>
      </c>
      <c r="BE43" s="40">
        <v>0.2952373989999999</v>
      </c>
      <c r="BF43" s="3">
        <v>-0.273161494</v>
      </c>
      <c r="BG43" s="3"/>
      <c r="BH43" t="s">
        <v>40</v>
      </c>
      <c r="BI43" s="19">
        <v>0.07189645730698006</v>
      </c>
      <c r="BJ43" s="19">
        <v>0.09000371497765497</v>
      </c>
      <c r="BK43" s="19">
        <v>0.06394378081903704</v>
      </c>
      <c r="BL43" s="19">
        <v>0.17472709862696653</v>
      </c>
      <c r="BM43" s="19">
        <v>0.001371100182259458</v>
      </c>
      <c r="BN43" s="19">
        <v>0.06417278727065366</v>
      </c>
      <c r="BO43" s="19">
        <v>-0.007527592239981415</v>
      </c>
      <c r="BP43" s="19">
        <v>0.11231005887436199</v>
      </c>
      <c r="BQ43" s="19">
        <v>0.026565748950972357</v>
      </c>
      <c r="BR43" s="19">
        <v>0.042509102211988774</v>
      </c>
      <c r="BS43" s="19">
        <v>0.20621068713891194</v>
      </c>
      <c r="BT43" s="19">
        <v>-0.09967776213847226</v>
      </c>
      <c r="BU43" s="19">
        <v>0.052267723173523205</v>
      </c>
      <c r="BV43" s="19">
        <v>-0.02882695269888982</v>
      </c>
      <c r="BW43" s="19">
        <v>0.09647824515481264</v>
      </c>
      <c r="BX43" s="19">
        <v>-0.02197987260894676</v>
      </c>
      <c r="BY43" s="19">
        <v>0.12238535225128154</v>
      </c>
      <c r="BZ43" s="19">
        <v>-0.03641728428954903</v>
      </c>
      <c r="CA43" s="19">
        <v>0.12297735518537754</v>
      </c>
      <c r="CB43" s="19">
        <v>0.08760812368192705</v>
      </c>
      <c r="CC43" s="4">
        <v>0.08941774249275253</v>
      </c>
      <c r="CD43" s="4">
        <v>0.0011816360472809634</v>
      </c>
      <c r="CE43" s="4">
        <v>0.2394166448892802</v>
      </c>
      <c r="CF43" s="4">
        <v>0.15130785468173039</v>
      </c>
      <c r="CG43" s="4">
        <v>0.040298677289367216</v>
      </c>
      <c r="CH43" s="4">
        <v>0.10503832871494923</v>
      </c>
      <c r="CI43" s="4">
        <v>-0.08794650186500153</v>
      </c>
    </row>
    <row r="44" spans="1:87" ht="12.75">
      <c r="A44" t="s">
        <v>41</v>
      </c>
      <c r="B44" s="22">
        <v>0.321184495</v>
      </c>
      <c r="C44" s="22">
        <v>0.35074685899999997</v>
      </c>
      <c r="D44" s="22">
        <v>0.35427662299999996</v>
      </c>
      <c r="E44" s="22">
        <v>0.38791356</v>
      </c>
      <c r="F44" s="22">
        <v>0.446560272</v>
      </c>
      <c r="G44" s="22">
        <v>0.441907153</v>
      </c>
      <c r="H44" s="22">
        <v>0.49467547100000003</v>
      </c>
      <c r="I44" s="22">
        <v>0.454074745</v>
      </c>
      <c r="J44" s="22">
        <v>0.490544219</v>
      </c>
      <c r="K44" s="22">
        <v>0.48661949099999996</v>
      </c>
      <c r="L44" s="22">
        <v>0.468499314</v>
      </c>
      <c r="M44" s="22">
        <v>0.49327263699999996</v>
      </c>
      <c r="N44" s="22">
        <v>0.393141</v>
      </c>
      <c r="O44" s="34">
        <v>0.391374197</v>
      </c>
      <c r="P44" s="34">
        <v>0.391215203</v>
      </c>
      <c r="Q44" s="34">
        <v>0.399783898</v>
      </c>
      <c r="R44" s="34">
        <v>0.404966701</v>
      </c>
      <c r="S44" s="24">
        <v>0.42598348199999997</v>
      </c>
      <c r="T44" s="24">
        <f>359235510/1000000000</f>
        <v>0.35923551</v>
      </c>
      <c r="U44" s="29">
        <v>0.393686108</v>
      </c>
      <c r="V44" s="24">
        <v>0.418933704</v>
      </c>
      <c r="W44" s="22">
        <v>0.427104323</v>
      </c>
      <c r="X44" s="22">
        <v>0.438590365</v>
      </c>
      <c r="Y44" s="2">
        <v>0.514047032</v>
      </c>
      <c r="Z44" s="2">
        <v>0.48667501</v>
      </c>
      <c r="AA44" s="24">
        <v>0.335288198</v>
      </c>
      <c r="AB44" s="3">
        <v>0.599202201</v>
      </c>
      <c r="AC44" s="3">
        <v>0.790330339</v>
      </c>
      <c r="AD44" s="3"/>
      <c r="AE44" t="s">
        <v>41</v>
      </c>
      <c r="AF44" s="40">
        <v>0.029562363999999952</v>
      </c>
      <c r="AG44" s="40">
        <v>0.003529763999999991</v>
      </c>
      <c r="AH44" s="40">
        <v>0.03363693700000003</v>
      </c>
      <c r="AI44" s="40">
        <v>0.05864671199999999</v>
      </c>
      <c r="AJ44" s="40">
        <v>-0.004653118999999983</v>
      </c>
      <c r="AK44" s="40">
        <v>0.052768318000000036</v>
      </c>
      <c r="AL44" s="40">
        <v>-0.04060072600000003</v>
      </c>
      <c r="AM44" s="40">
        <v>0.036469474</v>
      </c>
      <c r="AN44" s="40">
        <v>-0.003924728000000044</v>
      </c>
      <c r="AO44" s="40">
        <v>-0.01812017699999996</v>
      </c>
      <c r="AP44" s="40">
        <v>0.024773322999999958</v>
      </c>
      <c r="AQ44" s="40">
        <v>-0.10013163699999994</v>
      </c>
      <c r="AR44" s="40">
        <v>-0.001766803000000039</v>
      </c>
      <c r="AS44" s="40">
        <v>-0.00015899399999996788</v>
      </c>
      <c r="AT44" s="40">
        <v>0.008568695000000015</v>
      </c>
      <c r="AU44" s="40">
        <v>0.005182802999999958</v>
      </c>
      <c r="AV44" s="40">
        <v>0.021016780999999984</v>
      </c>
      <c r="AW44" s="40">
        <v>-0.06674797199999999</v>
      </c>
      <c r="AX44" s="40">
        <v>0.034450598</v>
      </c>
      <c r="AY44" s="40">
        <v>0.02524759600000004</v>
      </c>
      <c r="AZ44" s="40">
        <v>0.00817061899999999</v>
      </c>
      <c r="BA44" s="40">
        <v>0.011486041999999974</v>
      </c>
      <c r="BB44" s="40">
        <v>0.07545666700000003</v>
      </c>
      <c r="BC44" s="40">
        <v>-0.027372021999999996</v>
      </c>
      <c r="BD44" s="40">
        <v>-0.15138681200000004</v>
      </c>
      <c r="BE44" s="40">
        <v>0.263914003</v>
      </c>
      <c r="BF44" s="3">
        <v>0.19112813800000006</v>
      </c>
      <c r="BG44" s="3"/>
      <c r="BH44" t="s">
        <v>41</v>
      </c>
      <c r="BI44" s="19">
        <v>0.09204169086680213</v>
      </c>
      <c r="BJ44" s="19">
        <v>0.010063565530033703</v>
      </c>
      <c r="BK44" s="19">
        <v>0.09494540372199504</v>
      </c>
      <c r="BL44" s="19">
        <v>0.1511850011121034</v>
      </c>
      <c r="BM44" s="19">
        <v>-0.010419912589089394</v>
      </c>
      <c r="BN44" s="19">
        <v>0.1194104183237786</v>
      </c>
      <c r="BO44" s="19">
        <v>-0.08207547853125717</v>
      </c>
      <c r="BP44" s="19">
        <v>0.08031601493273977</v>
      </c>
      <c r="BQ44" s="19">
        <v>-0.008000762924086247</v>
      </c>
      <c r="BR44" s="19">
        <v>-0.03723685001347379</v>
      </c>
      <c r="BS44" s="19">
        <v>0.05287803473710093</v>
      </c>
      <c r="BT44" s="19">
        <v>-0.20299450950489262</v>
      </c>
      <c r="BU44" s="19">
        <v>-0.004494069557741469</v>
      </c>
      <c r="BV44" s="19">
        <v>-0.0004062454837817729</v>
      </c>
      <c r="BW44" s="19">
        <v>0.021902765879985537</v>
      </c>
      <c r="BX44" s="19">
        <v>0.012964011371963655</v>
      </c>
      <c r="BY44" s="19">
        <v>0.05189755342378134</v>
      </c>
      <c r="BZ44" s="19">
        <v>-0.15669145593772107</v>
      </c>
      <c r="CA44" s="19">
        <v>0.09589975668051302</v>
      </c>
      <c r="CB44" s="19">
        <v>0.0641312850185713</v>
      </c>
      <c r="CC44" s="4">
        <v>0.019503369917451163</v>
      </c>
      <c r="CD44" s="4">
        <v>0.026892825432722145</v>
      </c>
      <c r="CE44" s="4">
        <v>0.17204360383064968</v>
      </c>
      <c r="CF44" s="4">
        <v>-0.05324808878577475</v>
      </c>
      <c r="CG44" s="4">
        <v>-0.3110634589600153</v>
      </c>
      <c r="CH44" s="4">
        <v>0.7871258355476026</v>
      </c>
      <c r="CI44" s="4">
        <v>0.3189710212696633</v>
      </c>
    </row>
    <row r="45" spans="1:87" ht="12.75">
      <c r="A45" t="s">
        <v>42</v>
      </c>
      <c r="B45" s="22">
        <v>0.10068365900000001</v>
      </c>
      <c r="C45" s="22">
        <v>0.0900886</v>
      </c>
      <c r="D45" s="22">
        <v>0.122752195</v>
      </c>
      <c r="E45" s="22">
        <v>0.11581643900000001</v>
      </c>
      <c r="F45" s="22">
        <v>0.155931004</v>
      </c>
      <c r="G45" s="22">
        <v>0.1548635</v>
      </c>
      <c r="H45" s="22">
        <v>0.152413452</v>
      </c>
      <c r="I45" s="22">
        <v>0.14844691399999999</v>
      </c>
      <c r="J45" s="22">
        <v>0.186862698</v>
      </c>
      <c r="K45" s="22">
        <v>0.170133519</v>
      </c>
      <c r="L45" s="22">
        <v>0.21500966</v>
      </c>
      <c r="M45" s="22">
        <v>0.354523109</v>
      </c>
      <c r="N45" s="22">
        <v>0.30844299999999997</v>
      </c>
      <c r="O45" s="34">
        <v>0.346900996</v>
      </c>
      <c r="P45" s="34">
        <v>0.266973698</v>
      </c>
      <c r="Q45" s="34">
        <v>0.345648444</v>
      </c>
      <c r="R45" s="34">
        <v>0.299737675</v>
      </c>
      <c r="S45" s="24">
        <v>0.33826619</v>
      </c>
      <c r="T45" s="24">
        <f>327879908/1000000000</f>
        <v>0.327879908</v>
      </c>
      <c r="U45" s="29">
        <v>0.440691978</v>
      </c>
      <c r="V45" s="24">
        <v>0.531960426</v>
      </c>
      <c r="W45" s="22">
        <v>0.585441521</v>
      </c>
      <c r="X45" s="22">
        <v>0.517223502</v>
      </c>
      <c r="Y45" s="2">
        <v>0.846878336</v>
      </c>
      <c r="Z45" s="2">
        <v>1.096498207</v>
      </c>
      <c r="AA45" s="24">
        <v>1.41574534</v>
      </c>
      <c r="AB45" s="3">
        <v>1.250239364</v>
      </c>
      <c r="AC45" s="3">
        <v>0.796345639</v>
      </c>
      <c r="AD45" s="3"/>
      <c r="AE45" t="s">
        <v>42</v>
      </c>
      <c r="AF45" s="40">
        <v>-0.010595059000000004</v>
      </c>
      <c r="AG45" s="40">
        <v>0.03266359499999999</v>
      </c>
      <c r="AH45" s="40">
        <v>-0.006935755999999987</v>
      </c>
      <c r="AI45" s="40">
        <v>0.040114565000000005</v>
      </c>
      <c r="AJ45" s="40">
        <v>-0.0010675040000000247</v>
      </c>
      <c r="AK45" s="40">
        <v>-0.0024500479999999825</v>
      </c>
      <c r="AL45" s="40">
        <v>-0.0039665380000000194</v>
      </c>
      <c r="AM45" s="40">
        <v>0.03841578400000001</v>
      </c>
      <c r="AN45" s="40">
        <v>-0.016729178999999983</v>
      </c>
      <c r="AO45" s="40">
        <v>0.04487614099999998</v>
      </c>
      <c r="AP45" s="40">
        <v>0.139513449</v>
      </c>
      <c r="AQ45" s="40">
        <v>-0.046080109000000036</v>
      </c>
      <c r="AR45" s="40">
        <v>0.03845799600000005</v>
      </c>
      <c r="AS45" s="40">
        <v>-0.07992729800000004</v>
      </c>
      <c r="AT45" s="40">
        <v>0.07867474600000002</v>
      </c>
      <c r="AU45" s="40">
        <v>-0.04591076900000002</v>
      </c>
      <c r="AV45" s="40">
        <v>0.03852851500000004</v>
      </c>
      <c r="AW45" s="40">
        <v>-0.010386282000000024</v>
      </c>
      <c r="AX45" s="40">
        <v>0.11281206999999999</v>
      </c>
      <c r="AY45" s="40">
        <v>0.09126844800000006</v>
      </c>
      <c r="AZ45" s="40">
        <v>0.05348109499999998</v>
      </c>
      <c r="BA45" s="40">
        <v>-0.06821801900000002</v>
      </c>
      <c r="BB45" s="40">
        <v>0.32965483399999995</v>
      </c>
      <c r="BC45" s="40">
        <v>0.24961987100000005</v>
      </c>
      <c r="BD45" s="40">
        <v>0.31924713299999996</v>
      </c>
      <c r="BE45" s="40">
        <v>-0.16550597599999994</v>
      </c>
      <c r="BF45" s="3">
        <v>-0.453893725</v>
      </c>
      <c r="BG45" s="3"/>
      <c r="BH45" t="s">
        <v>42</v>
      </c>
      <c r="BI45" s="19">
        <v>-0.10523116765154515</v>
      </c>
      <c r="BJ45" s="19">
        <v>0.36257190143924967</v>
      </c>
      <c r="BK45" s="19">
        <v>-0.05650209350635227</v>
      </c>
      <c r="BL45" s="19">
        <v>0.34636330858005404</v>
      </c>
      <c r="BM45" s="19">
        <v>-0.006846002222880733</v>
      </c>
      <c r="BN45" s="19">
        <v>-0.015820693707684397</v>
      </c>
      <c r="BO45" s="19">
        <v>-0.026024855076440492</v>
      </c>
      <c r="BP45" s="19">
        <v>0.25878465887138624</v>
      </c>
      <c r="BQ45" s="19">
        <v>-0.08952658384500037</v>
      </c>
      <c r="BR45" s="19">
        <v>0.26377013338564975</v>
      </c>
      <c r="BS45" s="19">
        <v>0.6488706088833405</v>
      </c>
      <c r="BT45" s="19">
        <v>-0.12997773016821884</v>
      </c>
      <c r="BU45" s="19">
        <v>0.12468428850711494</v>
      </c>
      <c r="BV45" s="19">
        <v>-0.23040377203183363</v>
      </c>
      <c r="BW45" s="19">
        <v>0.2946909998602185</v>
      </c>
      <c r="BX45" s="19">
        <v>-0.13282504173517998</v>
      </c>
      <c r="BY45" s="19">
        <v>0.12854078153505408</v>
      </c>
      <c r="BZ45" s="19">
        <v>-0.030704463842514157</v>
      </c>
      <c r="CA45" s="19">
        <v>0.3440652118274963</v>
      </c>
      <c r="CB45" s="19">
        <v>0.20710258537994095</v>
      </c>
      <c r="CC45" s="4">
        <v>0.1005358526425422</v>
      </c>
      <c r="CD45" s="4">
        <v>-0.11652405330506105</v>
      </c>
      <c r="CE45" s="4">
        <v>0.6373547078299624</v>
      </c>
      <c r="CF45" s="4">
        <v>0.29475293013045034</v>
      </c>
      <c r="CG45" s="4">
        <v>0.2911515321793864</v>
      </c>
      <c r="CH45" s="4">
        <v>-0.11690377592908054</v>
      </c>
      <c r="CI45" s="4">
        <v>-0.3630454599892121</v>
      </c>
    </row>
    <row r="46" spans="1:87" ht="12.75">
      <c r="A46" t="s">
        <v>43</v>
      </c>
      <c r="B46" s="22">
        <v>0.175727506</v>
      </c>
      <c r="C46" s="22">
        <v>0.187837175</v>
      </c>
      <c r="D46" s="22">
        <v>0.201331973</v>
      </c>
      <c r="E46" s="22">
        <v>0.222120037</v>
      </c>
      <c r="F46" s="22">
        <v>0.241888091</v>
      </c>
      <c r="G46" s="22">
        <v>0.258647291</v>
      </c>
      <c r="H46" s="22">
        <v>0.26741074200000003</v>
      </c>
      <c r="I46" s="22">
        <v>0.299573082</v>
      </c>
      <c r="J46" s="22">
        <v>0.324519259</v>
      </c>
      <c r="K46" s="22">
        <v>0.361345774</v>
      </c>
      <c r="L46" s="22">
        <v>0.384988475</v>
      </c>
      <c r="M46" s="22">
        <v>0.423753596</v>
      </c>
      <c r="N46" s="22">
        <v>0.43929199999999996</v>
      </c>
      <c r="O46" s="34">
        <v>0.469751807</v>
      </c>
      <c r="P46" s="22">
        <v>0.505288612</v>
      </c>
      <c r="Q46" s="22">
        <v>0.533104062</v>
      </c>
      <c r="R46" s="22">
        <v>0.539061968</v>
      </c>
      <c r="S46" s="24">
        <v>0.6111977869999999</v>
      </c>
      <c r="T46" s="24">
        <f>628403736/1000000000</f>
        <v>0.628403736</v>
      </c>
      <c r="U46" s="29">
        <v>0.661917491</v>
      </c>
      <c r="V46" s="24">
        <v>0.687050746</v>
      </c>
      <c r="W46" s="22">
        <v>0.769972744</v>
      </c>
      <c r="X46" s="22">
        <v>0.817754361</v>
      </c>
      <c r="Y46" s="2">
        <v>0.873044329</v>
      </c>
      <c r="Z46" s="2">
        <v>0.931026493</v>
      </c>
      <c r="AA46" s="24">
        <v>0.949626776</v>
      </c>
      <c r="AB46" s="3">
        <v>1.132143324</v>
      </c>
      <c r="AC46" s="3">
        <v>1.126615173</v>
      </c>
      <c r="AD46" s="3"/>
      <c r="AE46" t="s">
        <v>43</v>
      </c>
      <c r="AF46" s="40">
        <v>0.01210966899999999</v>
      </c>
      <c r="AG46" s="40">
        <v>0.013494798000000002</v>
      </c>
      <c r="AH46" s="40">
        <v>0.020788063999999995</v>
      </c>
      <c r="AI46" s="40">
        <v>0.019768054000000007</v>
      </c>
      <c r="AJ46" s="40">
        <v>0.016759200000000002</v>
      </c>
      <c r="AK46" s="40">
        <v>0.008763451000000033</v>
      </c>
      <c r="AL46" s="40">
        <v>0.032162339999999956</v>
      </c>
      <c r="AM46" s="40">
        <v>0.024946177000000014</v>
      </c>
      <c r="AN46" s="40">
        <v>0.036826515000000004</v>
      </c>
      <c r="AO46" s="40">
        <v>0.023642700999999988</v>
      </c>
      <c r="AP46" s="40">
        <v>0.038765121000000013</v>
      </c>
      <c r="AQ46" s="40">
        <v>0.01553840399999995</v>
      </c>
      <c r="AR46" s="40">
        <v>0.03045980700000006</v>
      </c>
      <c r="AS46" s="40">
        <v>0.03553680499999995</v>
      </c>
      <c r="AT46" s="40">
        <v>0.027815450000000075</v>
      </c>
      <c r="AU46" s="40">
        <v>0.005957905999999902</v>
      </c>
      <c r="AV46" s="40">
        <v>0.07213581899999999</v>
      </c>
      <c r="AW46" s="40">
        <v>0.017205949000000054</v>
      </c>
      <c r="AX46" s="40">
        <v>0.03351375499999998</v>
      </c>
      <c r="AY46" s="40">
        <v>0.025133255000000077</v>
      </c>
      <c r="AZ46" s="40">
        <v>0.082921998</v>
      </c>
      <c r="BA46" s="40">
        <v>0.04778161699999994</v>
      </c>
      <c r="BB46" s="40">
        <v>0.05528996799999997</v>
      </c>
      <c r="BC46" s="40">
        <v>0.057982164</v>
      </c>
      <c r="BD46" s="40">
        <v>0.01860028300000005</v>
      </c>
      <c r="BE46" s="40">
        <v>0.18251654800000006</v>
      </c>
      <c r="BF46" s="3">
        <v>-0.005528151000000037</v>
      </c>
      <c r="BG46" s="3"/>
      <c r="BH46" t="s">
        <v>43</v>
      </c>
      <c r="BI46" s="19">
        <v>0.06891163071534168</v>
      </c>
      <c r="BJ46" s="19">
        <v>0.07184306301454972</v>
      </c>
      <c r="BK46" s="19">
        <v>0.10325267114925653</v>
      </c>
      <c r="BL46" s="19">
        <v>0.08899716687873596</v>
      </c>
      <c r="BM46" s="19">
        <v>0.06928493226233284</v>
      </c>
      <c r="BN46" s="19">
        <v>0.0338818588283611</v>
      </c>
      <c r="BO46" s="19">
        <v>0.12027317885382462</v>
      </c>
      <c r="BP46" s="19">
        <v>0.08327242499044028</v>
      </c>
      <c r="BQ46" s="19">
        <v>0.11348021412806197</v>
      </c>
      <c r="BR46" s="19">
        <v>0.06542957660271402</v>
      </c>
      <c r="BS46" s="19">
        <v>0.10069164018481336</v>
      </c>
      <c r="BT46" s="19">
        <v>0.036668488826228036</v>
      </c>
      <c r="BU46" s="19">
        <v>0.06933840588947685</v>
      </c>
      <c r="BV46" s="19">
        <v>0.07565017200668256</v>
      </c>
      <c r="BW46" s="19">
        <v>0.05504863822262449</v>
      </c>
      <c r="BX46" s="19">
        <v>0.01117587807837769</v>
      </c>
      <c r="BY46" s="19">
        <v>0.1338173035423638</v>
      </c>
      <c r="BZ46" s="19">
        <v>0.02815119649639709</v>
      </c>
      <c r="CA46" s="19">
        <v>0.05333156548897408</v>
      </c>
      <c r="CB46" s="19">
        <v>0.037970374467714556</v>
      </c>
      <c r="CC46" s="4">
        <v>0.12069268315735152</v>
      </c>
      <c r="CD46" s="4">
        <v>0.06205624468182466</v>
      </c>
      <c r="CE46" s="4">
        <v>0.06761195126173099</v>
      </c>
      <c r="CF46" s="4">
        <v>0.06641376854988999</v>
      </c>
      <c r="CG46" s="4">
        <v>0.01997825318597035</v>
      </c>
      <c r="CH46" s="4">
        <v>0.19219819050258125</v>
      </c>
      <c r="CI46" s="4">
        <v>-0.0048829073870862985</v>
      </c>
    </row>
    <row r="47" spans="1:87" ht="12.75">
      <c r="A47" t="s">
        <v>44</v>
      </c>
      <c r="B47" s="22">
        <v>0.003064089</v>
      </c>
      <c r="C47" s="22">
        <v>0.015172423</v>
      </c>
      <c r="D47" s="22">
        <v>0.023432713</v>
      </c>
      <c r="E47" s="22">
        <v>0.020818798</v>
      </c>
      <c r="F47" s="22">
        <v>0.032752746</v>
      </c>
      <c r="G47" s="22">
        <v>0.022916805</v>
      </c>
      <c r="H47" s="22">
        <v>0.020200272999999998</v>
      </c>
      <c r="I47" s="22">
        <v>0.025569157000000002</v>
      </c>
      <c r="J47" s="22">
        <v>0.029923709</v>
      </c>
      <c r="K47" s="22">
        <v>0.041162965999999995</v>
      </c>
      <c r="L47" s="22">
        <v>0.035792567</v>
      </c>
      <c r="M47" s="22">
        <v>0.060457077</v>
      </c>
      <c r="N47" s="22">
        <v>0.058359</v>
      </c>
      <c r="O47" s="34">
        <v>0.053889283</v>
      </c>
      <c r="P47" s="34">
        <v>0.062061569</v>
      </c>
      <c r="Q47" s="34">
        <v>0.065240538</v>
      </c>
      <c r="R47" s="34">
        <v>0.070474552</v>
      </c>
      <c r="S47" s="24">
        <v>0.099637272</v>
      </c>
      <c r="T47" s="24">
        <f>105846997/1000000000</f>
        <v>0.105846997</v>
      </c>
      <c r="U47" s="29">
        <v>0.099866424</v>
      </c>
      <c r="V47" s="24">
        <v>0.098053883</v>
      </c>
      <c r="W47" s="22">
        <v>0.108709261</v>
      </c>
      <c r="X47" s="22">
        <v>0.119894364</v>
      </c>
      <c r="Y47" s="2">
        <v>0.112819356</v>
      </c>
      <c r="Z47" s="2">
        <v>0.18767696</v>
      </c>
      <c r="AA47" s="24">
        <v>0.110098412</v>
      </c>
      <c r="AB47" s="3">
        <v>0.124411237</v>
      </c>
      <c r="AC47" s="3">
        <v>0.11954348</v>
      </c>
      <c r="AD47" s="3"/>
      <c r="AE47" t="s">
        <v>44</v>
      </c>
      <c r="AF47" s="40">
        <v>0.012108334000000002</v>
      </c>
      <c r="AG47" s="40">
        <v>0.00826029</v>
      </c>
      <c r="AH47" s="40">
        <v>-0.0026139150000000014</v>
      </c>
      <c r="AI47" s="40">
        <v>0.011933948</v>
      </c>
      <c r="AJ47" s="40">
        <v>-0.009835941</v>
      </c>
      <c r="AK47" s="40">
        <v>-0.0027165320000000007</v>
      </c>
      <c r="AL47" s="40">
        <v>0.005368884000000004</v>
      </c>
      <c r="AM47" s="40">
        <v>0.004354551999999998</v>
      </c>
      <c r="AN47" s="40">
        <v>0.011239256999999996</v>
      </c>
      <c r="AO47" s="40">
        <v>-0.005370398999999998</v>
      </c>
      <c r="AP47" s="40">
        <v>0.02466451</v>
      </c>
      <c r="AQ47" s="40">
        <v>-0.002098076999999997</v>
      </c>
      <c r="AR47" s="40">
        <v>-0.004469716999999998</v>
      </c>
      <c r="AS47" s="40">
        <v>0.008172285999999994</v>
      </c>
      <c r="AT47" s="40">
        <v>0.0031789690000000037</v>
      </c>
      <c r="AU47" s="40">
        <v>0.005234013999999995</v>
      </c>
      <c r="AV47" s="40">
        <v>0.029162720000000003</v>
      </c>
      <c r="AW47" s="40">
        <v>0.006209724999999999</v>
      </c>
      <c r="AX47" s="40">
        <v>-0.005980573000000003</v>
      </c>
      <c r="AY47" s="40">
        <v>-0.0018125410000000008</v>
      </c>
      <c r="AZ47" s="40">
        <v>0.010655378000000007</v>
      </c>
      <c r="BA47" s="40">
        <v>0.011185103000000002</v>
      </c>
      <c r="BB47" s="40">
        <v>-0.007075008000000008</v>
      </c>
      <c r="BC47" s="40">
        <v>0.07485760400000001</v>
      </c>
      <c r="BD47" s="40">
        <v>-0.077578548</v>
      </c>
      <c r="BE47" s="40">
        <v>0.014312824999999987</v>
      </c>
      <c r="BF47" s="3">
        <v>-0.004867757</v>
      </c>
      <c r="BG47" s="3"/>
      <c r="BH47" t="s">
        <v>44</v>
      </c>
      <c r="BI47" s="19">
        <v>3.9516913510018807</v>
      </c>
      <c r="BJ47" s="19">
        <v>0.5444278741767218</v>
      </c>
      <c r="BK47" s="19">
        <v>-0.1115498235308904</v>
      </c>
      <c r="BL47" s="19">
        <v>0.5732294438900843</v>
      </c>
      <c r="BM47" s="19">
        <v>-0.3003088962372804</v>
      </c>
      <c r="BN47" s="19">
        <v>-0.1185388626381383</v>
      </c>
      <c r="BO47" s="19">
        <v>0.26578274461934276</v>
      </c>
      <c r="BP47" s="19">
        <v>0.17030487160761684</v>
      </c>
      <c r="BQ47" s="19">
        <v>0.3755970558328847</v>
      </c>
      <c r="BR47" s="19">
        <v>-0.13046676471272742</v>
      </c>
      <c r="BS47" s="19">
        <v>0.6890958673067512</v>
      </c>
      <c r="BT47" s="19">
        <v>-0.03470357986377669</v>
      </c>
      <c r="BU47" s="19">
        <v>-0.07659002039102791</v>
      </c>
      <c r="BV47" s="19">
        <v>0.15164955896703977</v>
      </c>
      <c r="BW47" s="19">
        <v>0.05122282680284805</v>
      </c>
      <c r="BX47" s="19">
        <v>0.08022640769761885</v>
      </c>
      <c r="BY47" s="19">
        <v>0.4138049717577489</v>
      </c>
      <c r="BZ47" s="19">
        <v>0.06232331411080785</v>
      </c>
      <c r="CA47" s="19">
        <v>-0.0565020564541855</v>
      </c>
      <c r="CB47" s="19">
        <v>-0.018149653581267723</v>
      </c>
      <c r="CC47" s="4">
        <v>0.10866859806051747</v>
      </c>
      <c r="CD47" s="4">
        <v>0.10289006564031376</v>
      </c>
      <c r="CE47" s="4">
        <v>-0.0590103468082954</v>
      </c>
      <c r="CF47" s="4">
        <v>0.6635173843750714</v>
      </c>
      <c r="CG47" s="4">
        <v>-0.4133621303328869</v>
      </c>
      <c r="CH47" s="4">
        <v>0.13000028556270174</v>
      </c>
      <c r="CI47" s="4">
        <v>-0.0391263451548191</v>
      </c>
    </row>
    <row r="48" spans="1:87" ht="12.75">
      <c r="A48" s="11"/>
      <c r="B48" s="23"/>
      <c r="C48" s="2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  <c r="R48" s="23"/>
      <c r="S48" s="24"/>
      <c r="T48" s="24"/>
      <c r="U48" s="29"/>
      <c r="V48" s="24"/>
      <c r="W48" s="24"/>
      <c r="X48" s="23"/>
      <c r="Y48" s="23"/>
      <c r="Z48" s="23"/>
      <c r="AA48" s="23"/>
      <c r="AB48" s="3"/>
      <c r="AC48" s="3"/>
      <c r="AD48" s="3"/>
      <c r="AE48" s="11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"/>
      <c r="BG48" s="3"/>
      <c r="BH48" s="11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4"/>
      <c r="CD48" s="4"/>
      <c r="CE48" s="4"/>
      <c r="CF48" s="4"/>
      <c r="CH48" s="4"/>
      <c r="CI48" s="4"/>
    </row>
    <row r="49" spans="1:87" ht="12.75">
      <c r="A49" s="10" t="s">
        <v>48</v>
      </c>
      <c r="B49" s="23"/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  <c r="R49" s="23"/>
      <c r="S49" s="24"/>
      <c r="T49" s="24"/>
      <c r="U49" s="29"/>
      <c r="V49" s="24"/>
      <c r="W49" s="24"/>
      <c r="X49" s="23"/>
      <c r="Y49" s="23"/>
      <c r="Z49" s="23"/>
      <c r="AA49" s="23"/>
      <c r="AB49" s="3"/>
      <c r="AC49" s="3"/>
      <c r="AD49" s="3"/>
      <c r="AE49" s="10" t="s">
        <v>48</v>
      </c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"/>
      <c r="BG49" s="3"/>
      <c r="BH49" s="10" t="s">
        <v>48</v>
      </c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4"/>
      <c r="CD49" s="4"/>
      <c r="CE49" s="4"/>
      <c r="CF49" s="4"/>
      <c r="CH49" s="4"/>
      <c r="CI49" s="4"/>
    </row>
    <row r="50" spans="1:87" ht="12.75">
      <c r="A50" t="s">
        <v>40</v>
      </c>
      <c r="B50" s="22">
        <v>0.313201391</v>
      </c>
      <c r="C50" s="22">
        <v>0.358341858</v>
      </c>
      <c r="D50" s="22">
        <v>0.377905148</v>
      </c>
      <c r="E50" s="22">
        <v>0.413072049</v>
      </c>
      <c r="F50" s="22">
        <v>0.449738543</v>
      </c>
      <c r="G50" s="22">
        <v>0.418461545</v>
      </c>
      <c r="H50" s="22">
        <v>0.47039192</v>
      </c>
      <c r="I50" s="22">
        <v>0.538429975</v>
      </c>
      <c r="J50" s="22">
        <v>0.630404015</v>
      </c>
      <c r="K50" s="22">
        <v>0.587565554</v>
      </c>
      <c r="L50" s="22">
        <v>0.588051403</v>
      </c>
      <c r="M50" s="22">
        <v>0.525071038</v>
      </c>
      <c r="N50" s="22">
        <v>0.6248490000000001</v>
      </c>
      <c r="O50" s="34">
        <v>0.668093014</v>
      </c>
      <c r="P50" s="34">
        <v>0.73460678</v>
      </c>
      <c r="Q50" s="34">
        <v>0.735708501</v>
      </c>
      <c r="R50" s="34">
        <v>0.779990595</v>
      </c>
      <c r="S50" s="24">
        <v>0.896180204</v>
      </c>
      <c r="T50" s="24">
        <f>+SUM(T51:T54)</f>
        <v>0.910515271</v>
      </c>
      <c r="U50" s="29">
        <v>1.050804252</v>
      </c>
      <c r="V50" s="24">
        <v>1.0808515539999999</v>
      </c>
      <c r="W50" s="22">
        <v>1.239365442</v>
      </c>
      <c r="X50" s="22">
        <v>1.365224972</v>
      </c>
      <c r="Y50" s="2">
        <v>1.517925051</v>
      </c>
      <c r="Z50" s="2">
        <v>1.60485192</v>
      </c>
      <c r="AA50" s="24">
        <v>2.659261804</v>
      </c>
      <c r="AB50" s="32">
        <v>2.65693417</v>
      </c>
      <c r="AC50" s="32">
        <v>3.016527573</v>
      </c>
      <c r="AD50" s="32"/>
      <c r="AE50" t="s">
        <v>40</v>
      </c>
      <c r="AF50" s="40">
        <v>0.04514046700000002</v>
      </c>
      <c r="AG50" s="40">
        <v>0.01956329000000001</v>
      </c>
      <c r="AH50" s="40">
        <v>0.03516690099999997</v>
      </c>
      <c r="AI50" s="40">
        <v>0.036666493999999994</v>
      </c>
      <c r="AJ50" s="40">
        <v>-0.031276998</v>
      </c>
      <c r="AK50" s="40">
        <v>0.05193037500000003</v>
      </c>
      <c r="AL50" s="40">
        <v>0.06803805499999999</v>
      </c>
      <c r="AM50" s="40">
        <v>0.09197403999999998</v>
      </c>
      <c r="AN50" s="40">
        <v>-0.042838460999999994</v>
      </c>
      <c r="AO50" s="40">
        <v>0.00048584900000003817</v>
      </c>
      <c r="AP50" s="40">
        <v>-0.06298036500000004</v>
      </c>
      <c r="AQ50" s="40">
        <v>0.09977796200000011</v>
      </c>
      <c r="AR50" s="40">
        <v>0.043244013999999886</v>
      </c>
      <c r="AS50" s="40">
        <v>0.06651376600000003</v>
      </c>
      <c r="AT50" s="40">
        <v>0.0011017209999999444</v>
      </c>
      <c r="AU50" s="40">
        <v>0.04428209400000005</v>
      </c>
      <c r="AV50" s="40">
        <v>0.11618960899999997</v>
      </c>
      <c r="AW50" s="40">
        <v>0.014335066999999979</v>
      </c>
      <c r="AX50" s="40">
        <v>0.1402889810000001</v>
      </c>
      <c r="AY50" s="40">
        <v>0.03004730199999983</v>
      </c>
      <c r="AZ50" s="40">
        <v>0.1585138880000001</v>
      </c>
      <c r="BA50" s="40">
        <v>0.12585953000000005</v>
      </c>
      <c r="BB50" s="40">
        <v>0.15270007899999993</v>
      </c>
      <c r="BC50" s="40">
        <v>0.08692686900000002</v>
      </c>
      <c r="BD50" s="40">
        <v>1.0544098839999998</v>
      </c>
      <c r="BE50" s="40">
        <v>-0.002327633999999801</v>
      </c>
      <c r="BF50" s="3">
        <v>0.35959340299999987</v>
      </c>
      <c r="BG50" s="3"/>
      <c r="BH50" t="s">
        <v>40</v>
      </c>
      <c r="BI50" s="19">
        <v>0.14412601060255195</v>
      </c>
      <c r="BJ50" s="19">
        <v>0.05459392913009903</v>
      </c>
      <c r="BK50" s="19">
        <v>0.09305748065649525</v>
      </c>
      <c r="BL50" s="19">
        <v>0.08876537177658321</v>
      </c>
      <c r="BM50" s="19">
        <v>-0.06954484663770523</v>
      </c>
      <c r="BN50" s="19">
        <v>0.12409832067125792</v>
      </c>
      <c r="BO50" s="19">
        <v>0.14464120684726042</v>
      </c>
      <c r="BP50" s="19">
        <v>0.17081894446905557</v>
      </c>
      <c r="BQ50" s="19">
        <v>-0.0679539786877785</v>
      </c>
      <c r="BR50" s="19">
        <v>0.0008268847564199418</v>
      </c>
      <c r="BS50" s="19">
        <v>-0.10710010158754785</v>
      </c>
      <c r="BT50" s="19">
        <v>0.19002754823434026</v>
      </c>
      <c r="BU50" s="19">
        <v>0.06920714284571133</v>
      </c>
      <c r="BV50" s="19">
        <v>0.09955764333138205</v>
      </c>
      <c r="BW50" s="19">
        <v>0.0014997424880831408</v>
      </c>
      <c r="BX50" s="19">
        <v>0.060189727235461225</v>
      </c>
      <c r="BY50" s="19">
        <v>0.14896283332749669</v>
      </c>
      <c r="BZ50" s="19">
        <v>0.015995741633230698</v>
      </c>
      <c r="CA50" s="19">
        <v>0.15407647237582694</v>
      </c>
      <c r="CB50" s="19">
        <v>0.028594575957235305</v>
      </c>
      <c r="CC50" s="4">
        <v>0.14665648341196733</v>
      </c>
      <c r="CD50" s="4">
        <v>0.10155158901066087</v>
      </c>
      <c r="CE50" s="4">
        <v>0.11184975526509774</v>
      </c>
      <c r="CF50" s="4">
        <v>0.05726690454362889</v>
      </c>
      <c r="CG50" s="4">
        <v>0.6570138159538107</v>
      </c>
      <c r="CH50" s="4">
        <v>-0.0008752932849630028</v>
      </c>
      <c r="CI50" s="4">
        <v>0.1353414800638436</v>
      </c>
    </row>
    <row r="51" spans="1:87" ht="12.75">
      <c r="A51" t="s">
        <v>41</v>
      </c>
      <c r="B51" s="22">
        <v>0.007200075</v>
      </c>
      <c r="C51" s="22">
        <v>0.008679032</v>
      </c>
      <c r="D51" s="22">
        <v>0.014323924</v>
      </c>
      <c r="E51" s="22">
        <v>0.012741878</v>
      </c>
      <c r="F51" s="22">
        <v>0.014077486</v>
      </c>
      <c r="G51" s="22">
        <v>0.016024095</v>
      </c>
      <c r="H51" s="22">
        <v>0.018099694</v>
      </c>
      <c r="I51" s="22">
        <v>0.019895591</v>
      </c>
      <c r="J51" s="22">
        <v>0.025691815</v>
      </c>
      <c r="K51" s="22">
        <v>0.026028775</v>
      </c>
      <c r="L51" s="22">
        <v>0.038365235</v>
      </c>
      <c r="M51" s="22">
        <v>0.039691538</v>
      </c>
      <c r="N51" s="22">
        <v>0.034256999999999996</v>
      </c>
      <c r="O51" s="34">
        <v>0.037790754</v>
      </c>
      <c r="P51" s="34">
        <v>0.041980781</v>
      </c>
      <c r="Q51" s="34">
        <v>0.042316935</v>
      </c>
      <c r="R51" s="34">
        <v>0.044953482</v>
      </c>
      <c r="S51" s="24">
        <v>0.047801314</v>
      </c>
      <c r="T51" s="24">
        <f>48306134/1000000000</f>
        <v>0.048306134</v>
      </c>
      <c r="U51" s="29">
        <v>0.060974872</v>
      </c>
      <c r="V51" s="24">
        <v>0.066427245</v>
      </c>
      <c r="W51" s="22">
        <v>0.068540874</v>
      </c>
      <c r="X51" s="22">
        <v>0.071801659</v>
      </c>
      <c r="Y51" s="2">
        <v>0.07112522</v>
      </c>
      <c r="Z51" s="2">
        <v>0.061772624</v>
      </c>
      <c r="AA51" s="24">
        <v>0.055070686</v>
      </c>
      <c r="AB51" s="3">
        <v>0.05374182</v>
      </c>
      <c r="AC51" s="3">
        <v>0.057155833</v>
      </c>
      <c r="AD51" s="3"/>
      <c r="AE51" t="s">
        <v>41</v>
      </c>
      <c r="AF51" s="40">
        <v>0.0014789569999999995</v>
      </c>
      <c r="AG51" s="40">
        <v>0.005644892</v>
      </c>
      <c r="AH51" s="40">
        <v>-0.0015820460000000001</v>
      </c>
      <c r="AI51" s="40">
        <v>0.0013356080000000003</v>
      </c>
      <c r="AJ51" s="40">
        <v>0.0019466089999999985</v>
      </c>
      <c r="AK51" s="40">
        <v>0.002075599000000001</v>
      </c>
      <c r="AL51" s="40">
        <v>0.0017958970000000012</v>
      </c>
      <c r="AM51" s="40">
        <v>0.005796223999999999</v>
      </c>
      <c r="AN51" s="40">
        <v>0.00033696000000000073</v>
      </c>
      <c r="AO51" s="40">
        <v>0.012336459999999997</v>
      </c>
      <c r="AP51" s="40">
        <v>0.001326303000000001</v>
      </c>
      <c r="AQ51" s="40">
        <v>-0.005434538000000003</v>
      </c>
      <c r="AR51" s="40">
        <v>0.003533754000000007</v>
      </c>
      <c r="AS51" s="40">
        <v>0.004190026999999999</v>
      </c>
      <c r="AT51" s="40">
        <v>0.00033615399999999823</v>
      </c>
      <c r="AU51" s="40">
        <v>0.002636547000000003</v>
      </c>
      <c r="AV51" s="40">
        <v>0.0028478319999999946</v>
      </c>
      <c r="AW51" s="40">
        <v>0.000504820000000003</v>
      </c>
      <c r="AX51" s="40">
        <v>0.012668737999999999</v>
      </c>
      <c r="AY51" s="40">
        <v>0.0054523729999999965</v>
      </c>
      <c r="AZ51" s="40">
        <v>0.0021136290000000058</v>
      </c>
      <c r="BA51" s="40">
        <v>0.003260785000000002</v>
      </c>
      <c r="BB51" s="40">
        <v>-0.0006764390000000009</v>
      </c>
      <c r="BC51" s="40">
        <v>-0.009352596000000005</v>
      </c>
      <c r="BD51" s="40">
        <v>-0.0067019379999999976</v>
      </c>
      <c r="BE51" s="40">
        <v>-0.001328865999999998</v>
      </c>
      <c r="BF51" s="3">
        <v>0.0034140130000000005</v>
      </c>
      <c r="BG51" s="3"/>
      <c r="BH51" t="s">
        <v>41</v>
      </c>
      <c r="BI51" s="19">
        <v>0.20540855477199882</v>
      </c>
      <c r="BJ51" s="19">
        <v>0.650405713448228</v>
      </c>
      <c r="BK51" s="19">
        <v>-0.11044780745834731</v>
      </c>
      <c r="BL51" s="19">
        <v>0.10482034124012177</v>
      </c>
      <c r="BM51" s="19">
        <v>0.1382781698379951</v>
      </c>
      <c r="BN51" s="19">
        <v>0.12952987360596657</v>
      </c>
      <c r="BO51" s="19">
        <v>0.09922250619264619</v>
      </c>
      <c r="BP51" s="19">
        <v>0.29133208458095056</v>
      </c>
      <c r="BQ51" s="19">
        <v>0.013115461091402096</v>
      </c>
      <c r="BR51" s="19">
        <v>0.47395469052999983</v>
      </c>
      <c r="BS51" s="19">
        <v>0.034570438575444694</v>
      </c>
      <c r="BT51" s="19">
        <v>-0.13691931010584682</v>
      </c>
      <c r="BU51" s="19">
        <v>0.10315421665645</v>
      </c>
      <c r="BV51" s="19">
        <v>0.11087439536136269</v>
      </c>
      <c r="BW51" s="19">
        <v>0.008007330783102826</v>
      </c>
      <c r="BX51" s="19">
        <v>0.06230477230924222</v>
      </c>
      <c r="BY51" s="19">
        <v>0.06335064322714744</v>
      </c>
      <c r="BZ51" s="19">
        <v>0.010560797554644692</v>
      </c>
      <c r="CA51" s="19">
        <v>0.26225940581376267</v>
      </c>
      <c r="CB51" s="19">
        <v>0.08941999911045317</v>
      </c>
      <c r="CC51" s="4">
        <v>0.03181870631545845</v>
      </c>
      <c r="CD51" s="4">
        <v>0.04757431310257296</v>
      </c>
      <c r="CE51" s="4">
        <v>-0.009420938310074435</v>
      </c>
      <c r="CF51" s="4">
        <v>-0.1314947918614523</v>
      </c>
      <c r="CG51" s="4">
        <v>-0.10849365893862624</v>
      </c>
      <c r="CH51" s="4">
        <v>-0.024130187882533332</v>
      </c>
      <c r="CI51" s="4">
        <v>0.06352618872974529</v>
      </c>
    </row>
    <row r="52" spans="1:87" ht="12.75">
      <c r="A52" t="s">
        <v>42</v>
      </c>
      <c r="B52" s="22">
        <v>0.20366134400000002</v>
      </c>
      <c r="C52" s="22">
        <v>0.231441444</v>
      </c>
      <c r="D52" s="22">
        <v>0.239902058</v>
      </c>
      <c r="E52" s="22">
        <v>0.249552853</v>
      </c>
      <c r="F52" s="22">
        <v>0.25868209600000003</v>
      </c>
      <c r="G52" s="22">
        <v>0.235131961</v>
      </c>
      <c r="H52" s="22">
        <v>0.293517013</v>
      </c>
      <c r="I52" s="22">
        <v>0.30246691499999995</v>
      </c>
      <c r="J52" s="22">
        <v>0.309253359</v>
      </c>
      <c r="K52" s="22">
        <v>0.29543184100000003</v>
      </c>
      <c r="L52" s="22">
        <v>0.20971052599999998</v>
      </c>
      <c r="M52" s="22">
        <v>0.152926066</v>
      </c>
      <c r="N52" s="22">
        <v>0.219384</v>
      </c>
      <c r="O52" s="34">
        <v>0.234215838</v>
      </c>
      <c r="P52" s="34">
        <v>0.215573823</v>
      </c>
      <c r="Q52" s="34">
        <v>0.215002929</v>
      </c>
      <c r="R52" s="34">
        <v>0.2602642</v>
      </c>
      <c r="S52" s="24">
        <v>0.33169618300000003</v>
      </c>
      <c r="T52" s="24">
        <f>291980442/1000000000</f>
        <v>0.291980442</v>
      </c>
      <c r="U52" s="29">
        <v>0.388548969</v>
      </c>
      <c r="V52" s="24">
        <v>0.363711455</v>
      </c>
      <c r="W52" s="22">
        <v>0.466355091</v>
      </c>
      <c r="X52" s="22">
        <v>0.55309845</v>
      </c>
      <c r="Y52" s="2">
        <v>0.654201973</v>
      </c>
      <c r="Z52" s="2">
        <v>0.583284777</v>
      </c>
      <c r="AA52" s="24">
        <v>1.736622815</v>
      </c>
      <c r="AB52" s="3">
        <v>1.620025935</v>
      </c>
      <c r="AC52" s="3">
        <v>1.953817363</v>
      </c>
      <c r="AD52" s="3"/>
      <c r="AE52" t="s">
        <v>42</v>
      </c>
      <c r="AF52" s="40">
        <v>0.027780099999999974</v>
      </c>
      <c r="AG52" s="40">
        <v>0.008460614000000005</v>
      </c>
      <c r="AH52" s="40">
        <v>0.00965079499999999</v>
      </c>
      <c r="AI52" s="40">
        <v>0.009129243000000037</v>
      </c>
      <c r="AJ52" s="40">
        <v>-0.023550135000000028</v>
      </c>
      <c r="AK52" s="40">
        <v>0.05838505199999999</v>
      </c>
      <c r="AL52" s="40">
        <v>0.008949901999999954</v>
      </c>
      <c r="AM52" s="40">
        <v>0.006786444000000058</v>
      </c>
      <c r="AN52" s="40">
        <v>-0.013821517999999977</v>
      </c>
      <c r="AO52" s="40">
        <v>-0.08572131500000005</v>
      </c>
      <c r="AP52" s="40">
        <v>-0.05678445999999998</v>
      </c>
      <c r="AQ52" s="40">
        <v>0.066457934</v>
      </c>
      <c r="AR52" s="40">
        <v>0.014831838000000014</v>
      </c>
      <c r="AS52" s="40">
        <v>-0.018642015000000012</v>
      </c>
      <c r="AT52" s="40">
        <v>-0.0005708939999999885</v>
      </c>
      <c r="AU52" s="40">
        <v>0.04526127099999999</v>
      </c>
      <c r="AV52" s="40">
        <v>0.07143198300000003</v>
      </c>
      <c r="AW52" s="40">
        <v>-0.03971574100000003</v>
      </c>
      <c r="AX52" s="40">
        <v>0.09656852700000002</v>
      </c>
      <c r="AY52" s="40">
        <v>-0.024837514000000005</v>
      </c>
      <c r="AZ52" s="40">
        <v>0.10264363599999998</v>
      </c>
      <c r="BA52" s="40">
        <v>0.08674335900000002</v>
      </c>
      <c r="BB52" s="40">
        <v>0.10110352300000003</v>
      </c>
      <c r="BC52" s="40">
        <v>-0.07091719600000002</v>
      </c>
      <c r="BD52" s="40">
        <v>1.153338038</v>
      </c>
      <c r="BE52" s="40">
        <v>-0.11659688000000012</v>
      </c>
      <c r="BF52" s="3">
        <v>0.33379142800000006</v>
      </c>
      <c r="BG52" s="3"/>
      <c r="BH52" t="s">
        <v>42</v>
      </c>
      <c r="BI52" s="19">
        <v>0.13640340112849286</v>
      </c>
      <c r="BJ52" s="19">
        <v>0.036556175306268854</v>
      </c>
      <c r="BK52" s="19">
        <v>0.04022806257043443</v>
      </c>
      <c r="BL52" s="19">
        <v>0.036582402846743</v>
      </c>
      <c r="BM52" s="19">
        <v>-0.09103890591639564</v>
      </c>
      <c r="BN52" s="19">
        <v>0.2483075960906905</v>
      </c>
      <c r="BO52" s="19">
        <v>0.030491936084127275</v>
      </c>
      <c r="BP52" s="19">
        <v>0.022436979594942008</v>
      </c>
      <c r="BQ52" s="19">
        <v>-0.044693186339812646</v>
      </c>
      <c r="BR52" s="19">
        <v>-0.2901559788201707</v>
      </c>
      <c r="BS52" s="19">
        <v>-0.2707754402370818</v>
      </c>
      <c r="BT52" s="19">
        <v>0.43457558111774086</v>
      </c>
      <c r="BU52" s="19">
        <v>0.06760674433869386</v>
      </c>
      <c r="BV52" s="19">
        <v>-0.07959331511987679</v>
      </c>
      <c r="BW52" s="19">
        <v>-0.002648252891075687</v>
      </c>
      <c r="BX52" s="19">
        <v>0.21051467163965934</v>
      </c>
      <c r="BY52" s="19">
        <v>0.274459503074184</v>
      </c>
      <c r="BZ52" s="19">
        <v>-0.11973529704440411</v>
      </c>
      <c r="CA52" s="19">
        <v>0.3307362860968613</v>
      </c>
      <c r="CB52" s="19">
        <v>-0.06392376761138698</v>
      </c>
      <c r="CC52" s="4">
        <v>0.28221172192665744</v>
      </c>
      <c r="CD52" s="4">
        <v>0.18600281346558736</v>
      </c>
      <c r="CE52" s="4">
        <v>0.1827948044330987</v>
      </c>
      <c r="CF52" s="4">
        <v>-0.10840260183684895</v>
      </c>
      <c r="CG52" s="4">
        <v>1.9773155128991133</v>
      </c>
      <c r="CH52" s="4">
        <v>-0.06714001393561107</v>
      </c>
      <c r="CI52" s="4">
        <v>0.20604079279755486</v>
      </c>
    </row>
    <row r="53" spans="1:87" ht="12.75">
      <c r="A53" t="s">
        <v>43</v>
      </c>
      <c r="B53" s="22">
        <v>0.09775706599999999</v>
      </c>
      <c r="C53" s="22">
        <v>0.106562018</v>
      </c>
      <c r="D53" s="22">
        <v>0.113785946</v>
      </c>
      <c r="E53" s="22">
        <v>0.129173396</v>
      </c>
      <c r="F53" s="22">
        <v>0.14323865</v>
      </c>
      <c r="G53" s="22">
        <v>0.155415513</v>
      </c>
      <c r="H53" s="22">
        <v>0.143986765</v>
      </c>
      <c r="I53" s="22">
        <v>0.19615237600000002</v>
      </c>
      <c r="J53" s="22">
        <v>0.217990127</v>
      </c>
      <c r="K53" s="22">
        <v>0.23796915300000002</v>
      </c>
      <c r="L53" s="22">
        <v>0.271464896</v>
      </c>
      <c r="M53" s="22">
        <v>0.297991854</v>
      </c>
      <c r="N53" s="22">
        <v>0.313492</v>
      </c>
      <c r="O53" s="34">
        <v>0.338879613</v>
      </c>
      <c r="P53" s="22">
        <v>0.399579866</v>
      </c>
      <c r="Q53" s="22">
        <v>0.382146165</v>
      </c>
      <c r="R53" s="22">
        <v>0.39348067200000003</v>
      </c>
      <c r="S53" s="24">
        <v>0.444233783</v>
      </c>
      <c r="T53" s="24">
        <f>467606333/1000000000</f>
        <v>0.467606333</v>
      </c>
      <c r="U53" s="29">
        <v>0.497710599</v>
      </c>
      <c r="V53" s="24">
        <v>0.526533166</v>
      </c>
      <c r="W53" s="22">
        <v>0.582245447</v>
      </c>
      <c r="X53" s="22">
        <v>0.623770638</v>
      </c>
      <c r="Y53" s="2">
        <v>0.672615825</v>
      </c>
      <c r="Z53" s="2">
        <v>0.714631815</v>
      </c>
      <c r="AA53" s="24">
        <v>0.749627213</v>
      </c>
      <c r="AB53" s="3">
        <v>0.839061272</v>
      </c>
      <c r="AC53" s="3">
        <v>0.862104315</v>
      </c>
      <c r="AD53" s="3"/>
      <c r="AE53" t="s">
        <v>43</v>
      </c>
      <c r="AF53" s="40">
        <v>0.008804952000000005</v>
      </c>
      <c r="AG53" s="40">
        <v>0.0072239280000000045</v>
      </c>
      <c r="AH53" s="40">
        <v>0.015387449999999997</v>
      </c>
      <c r="AI53" s="40">
        <v>0.014065254</v>
      </c>
      <c r="AJ53" s="40">
        <v>0.01217686300000001</v>
      </c>
      <c r="AK53" s="40">
        <v>-0.011428748000000016</v>
      </c>
      <c r="AL53" s="40">
        <v>0.05216561100000003</v>
      </c>
      <c r="AM53" s="40">
        <v>0.02183775099999999</v>
      </c>
      <c r="AN53" s="40">
        <v>0.01997902600000001</v>
      </c>
      <c r="AO53" s="40">
        <v>0.033495742999999994</v>
      </c>
      <c r="AP53" s="40">
        <v>0.02652695799999999</v>
      </c>
      <c r="AQ53" s="40">
        <v>0.015500145999999992</v>
      </c>
      <c r="AR53" s="40">
        <v>0.02538761300000003</v>
      </c>
      <c r="AS53" s="40">
        <v>0.06070025299999998</v>
      </c>
      <c r="AT53" s="40">
        <v>-0.017433701000000024</v>
      </c>
      <c r="AU53" s="40">
        <v>0.01133450700000005</v>
      </c>
      <c r="AV53" s="40">
        <v>0.05075311099999996</v>
      </c>
      <c r="AW53" s="40">
        <v>0.023372549999999992</v>
      </c>
      <c r="AX53" s="40">
        <v>0.03010426599999999</v>
      </c>
      <c r="AY53" s="40">
        <v>0.02882256700000002</v>
      </c>
      <c r="AZ53" s="40">
        <v>0.05571228100000003</v>
      </c>
      <c r="BA53" s="40">
        <v>0.04152519099999996</v>
      </c>
      <c r="BB53" s="40">
        <v>0.04884518699999996</v>
      </c>
      <c r="BC53" s="40">
        <v>0.04201599</v>
      </c>
      <c r="BD53" s="40">
        <v>0.034995398000000066</v>
      </c>
      <c r="BE53" s="40">
        <v>0.08943405900000001</v>
      </c>
      <c r="BF53" s="3">
        <v>0.02304304299999993</v>
      </c>
      <c r="BG53" s="3"/>
      <c r="BH53" t="s">
        <v>43</v>
      </c>
      <c r="BI53" s="19">
        <v>0.0900697244739322</v>
      </c>
      <c r="BJ53" s="19">
        <v>0.06779083331548774</v>
      </c>
      <c r="BK53" s="19">
        <v>0.13523155135520865</v>
      </c>
      <c r="BL53" s="19">
        <v>0.10888661625029972</v>
      </c>
      <c r="BM53" s="19">
        <v>0.08501101483433424</v>
      </c>
      <c r="BN53" s="19">
        <v>-0.07353672602811545</v>
      </c>
      <c r="BO53" s="19">
        <v>0.3622944858855606</v>
      </c>
      <c r="BP53" s="19">
        <v>0.11133054539191505</v>
      </c>
      <c r="BQ53" s="19">
        <v>0.09165105904085284</v>
      </c>
      <c r="BR53" s="19">
        <v>0.14075665933054773</v>
      </c>
      <c r="BS53" s="19">
        <v>0.09771782057596128</v>
      </c>
      <c r="BT53" s="19">
        <v>0.05201533462052286</v>
      </c>
      <c r="BU53" s="19">
        <v>0.08098328824978</v>
      </c>
      <c r="BV53" s="19">
        <v>0.17912040344545593</v>
      </c>
      <c r="BW53" s="19">
        <v>-0.043630078698710065</v>
      </c>
      <c r="BX53" s="19">
        <v>0.029660135409183157</v>
      </c>
      <c r="BY53" s="19">
        <v>0.12898501657535025</v>
      </c>
      <c r="BZ53" s="19">
        <v>0.05261317552699497</v>
      </c>
      <c r="CA53" s="19">
        <v>0.06437950873518215</v>
      </c>
      <c r="CB53" s="19">
        <v>0.05791029376892981</v>
      </c>
      <c r="CC53" s="4">
        <v>0.10580963289214726</v>
      </c>
      <c r="CD53" s="4">
        <v>0.0713190480302716</v>
      </c>
      <c r="CE53" s="4">
        <v>0.07830632611469596</v>
      </c>
      <c r="CF53" s="4">
        <v>0.06246654990610726</v>
      </c>
      <c r="CG53" s="4">
        <v>0.04896982930993643</v>
      </c>
      <c r="CH53" s="4">
        <v>0.11930471232772603</v>
      </c>
      <c r="CI53" s="4">
        <v>0.027462884736741765</v>
      </c>
    </row>
    <row r="54" spans="1:87" ht="12.75">
      <c r="A54" t="s">
        <v>44</v>
      </c>
      <c r="B54" s="22">
        <v>0.004582906</v>
      </c>
      <c r="C54" s="22">
        <v>0.011659364</v>
      </c>
      <c r="D54" s="22">
        <v>0.00989322</v>
      </c>
      <c r="E54" s="22">
        <v>0.021603922</v>
      </c>
      <c r="F54" s="22">
        <v>0.033740310999999995</v>
      </c>
      <c r="G54" s="22">
        <v>0.011889976</v>
      </c>
      <c r="H54" s="22">
        <v>0.014788448000000001</v>
      </c>
      <c r="I54" s="22">
        <v>0.019915093</v>
      </c>
      <c r="J54" s="22">
        <v>0.07746871400000001</v>
      </c>
      <c r="K54" s="22">
        <v>0.028135785</v>
      </c>
      <c r="L54" s="22">
        <v>0.068510746</v>
      </c>
      <c r="M54" s="22">
        <v>0.03446158</v>
      </c>
      <c r="N54" s="22">
        <v>0.057716</v>
      </c>
      <c r="O54" s="34">
        <v>0.057206809</v>
      </c>
      <c r="P54" s="34">
        <v>0.07747231</v>
      </c>
      <c r="Q54" s="34">
        <v>0.096242472</v>
      </c>
      <c r="R54" s="34">
        <v>0.081292241</v>
      </c>
      <c r="S54" s="24">
        <v>0.07244892400000001</v>
      </c>
      <c r="T54" s="24">
        <f>102622362/1000000000</f>
        <v>0.102622362</v>
      </c>
      <c r="U54" s="29">
        <v>0.103569812</v>
      </c>
      <c r="V54" s="24">
        <v>0.124179688</v>
      </c>
      <c r="W54" s="22">
        <v>0.12222403</v>
      </c>
      <c r="X54" s="22">
        <v>0.116554225</v>
      </c>
      <c r="Y54" s="2">
        <v>0.119982033</v>
      </c>
      <c r="Z54" s="2">
        <v>0.245162704</v>
      </c>
      <c r="AA54" s="24">
        <v>0.11794109</v>
      </c>
      <c r="AB54" s="3">
        <v>0.144105143</v>
      </c>
      <c r="AC54" s="3">
        <v>0.143450062</v>
      </c>
      <c r="AD54" s="3"/>
      <c r="AE54" t="s">
        <v>44</v>
      </c>
      <c r="AF54" s="40">
        <v>0.007076458</v>
      </c>
      <c r="AG54" s="40">
        <v>-0.0017661440000000007</v>
      </c>
      <c r="AH54" s="40">
        <v>0.011710702000000002</v>
      </c>
      <c r="AI54" s="40">
        <v>0.012136388999999994</v>
      </c>
      <c r="AJ54" s="40">
        <v>-0.021850334999999995</v>
      </c>
      <c r="AK54" s="40">
        <v>0.002898472000000001</v>
      </c>
      <c r="AL54" s="40">
        <v>0.005126644999999997</v>
      </c>
      <c r="AM54" s="40">
        <v>0.05755362100000001</v>
      </c>
      <c r="AN54" s="40">
        <v>-0.04933292900000001</v>
      </c>
      <c r="AO54" s="40">
        <v>0.040374961</v>
      </c>
      <c r="AP54" s="40">
        <v>-0.034049166</v>
      </c>
      <c r="AQ54" s="40">
        <v>0.023254420000000005</v>
      </c>
      <c r="AR54" s="40">
        <v>-0.0005091910000000061</v>
      </c>
      <c r="AS54" s="40">
        <v>0.020265501000000005</v>
      </c>
      <c r="AT54" s="40">
        <v>0.018770161999999993</v>
      </c>
      <c r="AU54" s="40">
        <v>-0.014950230999999994</v>
      </c>
      <c r="AV54" s="40">
        <v>-0.00884331699999999</v>
      </c>
      <c r="AW54" s="40">
        <v>0.030173437999999983</v>
      </c>
      <c r="AX54" s="40">
        <v>0.0009474500000000025</v>
      </c>
      <c r="AY54" s="40">
        <v>0.020609876</v>
      </c>
      <c r="AZ54" s="40">
        <v>-0.001955657999999999</v>
      </c>
      <c r="BA54" s="40">
        <v>-0.005669805</v>
      </c>
      <c r="BB54" s="40">
        <v>0.0034278080000000044</v>
      </c>
      <c r="BC54" s="40">
        <v>0.12518067100000002</v>
      </c>
      <c r="BD54" s="40">
        <v>-0.127221614</v>
      </c>
      <c r="BE54" s="40">
        <v>0.026164052999999993</v>
      </c>
      <c r="BF54" s="3">
        <v>-0.0006550810000000018</v>
      </c>
      <c r="BG54" s="3"/>
      <c r="BH54" t="s">
        <v>44</v>
      </c>
      <c r="BI54" s="19">
        <v>1.5440984388508077</v>
      </c>
      <c r="BJ54" s="19">
        <v>-0.15147858836897113</v>
      </c>
      <c r="BK54" s="19">
        <v>1.1837098538190804</v>
      </c>
      <c r="BL54" s="19">
        <v>0.561767858632335</v>
      </c>
      <c r="BM54" s="19">
        <v>-0.6476032482332483</v>
      </c>
      <c r="BN54" s="19">
        <v>0.24377441972969507</v>
      </c>
      <c r="BO54" s="19">
        <v>0.3466655189239599</v>
      </c>
      <c r="BP54" s="19">
        <v>2.8899498988028838</v>
      </c>
      <c r="BQ54" s="19">
        <v>-0.6368109970174541</v>
      </c>
      <c r="BR54" s="19">
        <v>1.4350038927294904</v>
      </c>
      <c r="BS54" s="19">
        <v>-0.4969901510049241</v>
      </c>
      <c r="BT54" s="19">
        <v>0.6747926241338907</v>
      </c>
      <c r="BU54" s="19">
        <v>-0.008822354286506446</v>
      </c>
      <c r="BV54" s="19">
        <v>0.35424980617254853</v>
      </c>
      <c r="BW54" s="19">
        <v>0.2422822037964273</v>
      </c>
      <c r="BX54" s="19">
        <v>-0.1553392248694526</v>
      </c>
      <c r="BY54" s="19">
        <v>-0.10878426884553459</v>
      </c>
      <c r="BZ54" s="19">
        <v>0.41647875957412395</v>
      </c>
      <c r="CA54" s="19">
        <v>0.009232393228290755</v>
      </c>
      <c r="CB54" s="19">
        <v>0.19899501217594176</v>
      </c>
      <c r="CC54" s="4">
        <v>-0.015748614217809914</v>
      </c>
      <c r="CD54" s="4">
        <v>-0.04638862750639134</v>
      </c>
      <c r="CE54" s="4">
        <v>0.02940955593844843</v>
      </c>
      <c r="CF54" s="4">
        <v>1.0433284706886072</v>
      </c>
      <c r="CG54" s="4">
        <v>-0.5189272753330376</v>
      </c>
      <c r="CH54" s="4">
        <v>0.22184001351861335</v>
      </c>
      <c r="CI54" s="4">
        <v>-0.004545854411316894</v>
      </c>
    </row>
    <row r="55" spans="1:87" ht="12.75">
      <c r="A55" s="11"/>
      <c r="B55" s="5"/>
      <c r="C55" s="2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  <c r="R55" s="23"/>
      <c r="S55" s="24"/>
      <c r="T55" s="24"/>
      <c r="U55" s="29"/>
      <c r="V55" s="24"/>
      <c r="W55" s="24"/>
      <c r="X55" s="23"/>
      <c r="Y55" s="23"/>
      <c r="Z55" s="23"/>
      <c r="AA55" s="23"/>
      <c r="AB55" s="3"/>
      <c r="AC55" s="3"/>
      <c r="AD55" s="3"/>
      <c r="AE55" s="11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3"/>
      <c r="BG55" s="3"/>
      <c r="BH55" s="11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4"/>
      <c r="CD55" s="4"/>
      <c r="CE55" s="4"/>
      <c r="CF55" s="4"/>
      <c r="CH55" s="4"/>
      <c r="CI55" s="4"/>
    </row>
    <row r="56" spans="1:87" ht="12.75">
      <c r="A56" s="10" t="s">
        <v>49</v>
      </c>
      <c r="B56" s="23"/>
      <c r="C56" s="23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  <c r="R56" s="23"/>
      <c r="S56" s="24"/>
      <c r="T56" s="24"/>
      <c r="U56" s="29"/>
      <c r="V56" s="24"/>
      <c r="W56" s="24"/>
      <c r="X56" s="23"/>
      <c r="Y56" s="23"/>
      <c r="Z56" s="23"/>
      <c r="AA56" s="23"/>
      <c r="AB56" s="3"/>
      <c r="AC56" s="3"/>
      <c r="AD56" s="3"/>
      <c r="AE56" s="10" t="s">
        <v>49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3"/>
      <c r="BG56" s="3"/>
      <c r="BH56" s="10" t="s">
        <v>49</v>
      </c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4"/>
      <c r="CD56" s="4"/>
      <c r="CE56" s="4"/>
      <c r="CF56" s="4"/>
      <c r="CH56" s="4"/>
      <c r="CI56" s="4"/>
    </row>
    <row r="57" spans="1:87" ht="12.75">
      <c r="A57" t="s">
        <v>40</v>
      </c>
      <c r="B57" s="22">
        <v>3.961818354</v>
      </c>
      <c r="C57" s="22">
        <v>4.339465832</v>
      </c>
      <c r="D57" s="22">
        <v>3.9241351840000003</v>
      </c>
      <c r="E57" s="22">
        <v>4.591210568</v>
      </c>
      <c r="F57" s="22">
        <v>4.186353868</v>
      </c>
      <c r="G57" s="22">
        <v>4.237463831</v>
      </c>
      <c r="H57" s="22">
        <v>4.344688008</v>
      </c>
      <c r="I57" s="22">
        <v>5.296496727</v>
      </c>
      <c r="J57" s="22">
        <v>5.577845658999999</v>
      </c>
      <c r="K57" s="22">
        <v>5.985591728999999</v>
      </c>
      <c r="L57" s="22">
        <v>6.287589689000001</v>
      </c>
      <c r="M57" s="22">
        <v>6.438033553</v>
      </c>
      <c r="N57" s="22">
        <v>6.568427</v>
      </c>
      <c r="O57" s="34">
        <v>6.311017564</v>
      </c>
      <c r="P57" s="34">
        <v>6.456101641</v>
      </c>
      <c r="Q57" s="34">
        <v>7.131292303</v>
      </c>
      <c r="R57" s="34">
        <v>7.444787861</v>
      </c>
      <c r="S57" s="24">
        <v>8.214921535</v>
      </c>
      <c r="T57" s="24">
        <f>+SUM(T58:T61)</f>
        <v>8.371734825</v>
      </c>
      <c r="U57" s="29">
        <v>9.269936769000001</v>
      </c>
      <c r="V57" s="24">
        <v>9.446933463</v>
      </c>
      <c r="W57" s="22">
        <v>10.590075532</v>
      </c>
      <c r="X57" s="22">
        <v>9.637606581</v>
      </c>
      <c r="Y57" s="2">
        <v>9.799408606</v>
      </c>
      <c r="Z57" s="2">
        <v>9.617478516</v>
      </c>
      <c r="AA57" s="24">
        <v>11.739008589</v>
      </c>
      <c r="AB57" s="32">
        <v>15.944638972</v>
      </c>
      <c r="AC57" s="32">
        <v>15.3605968</v>
      </c>
      <c r="AD57" s="32"/>
      <c r="AE57" t="s">
        <v>40</v>
      </c>
      <c r="AF57" s="40">
        <v>0.3776474780000001</v>
      </c>
      <c r="AG57" s="40">
        <v>-0.41533064799999986</v>
      </c>
      <c r="AH57" s="40">
        <v>0.6670753839999999</v>
      </c>
      <c r="AI57" s="40">
        <v>-0.40485669999999985</v>
      </c>
      <c r="AJ57" s="40">
        <v>0.051109963000000036</v>
      </c>
      <c r="AK57" s="40">
        <v>0.10722417699999998</v>
      </c>
      <c r="AL57" s="40">
        <v>0.9518087189999997</v>
      </c>
      <c r="AM57" s="40">
        <v>0.28134893199999933</v>
      </c>
      <c r="AN57" s="40">
        <v>0.40774606999999996</v>
      </c>
      <c r="AO57" s="40">
        <v>0.30199796000000134</v>
      </c>
      <c r="AP57" s="40">
        <v>0.15044386399999965</v>
      </c>
      <c r="AQ57" s="40">
        <v>0.13039344699999944</v>
      </c>
      <c r="AR57" s="40">
        <v>-0.25740943599999966</v>
      </c>
      <c r="AS57" s="40">
        <v>0.14508407699999992</v>
      </c>
      <c r="AT57" s="40">
        <v>0.6751906620000003</v>
      </c>
      <c r="AU57" s="40">
        <v>0.3134955579999996</v>
      </c>
      <c r="AV57" s="40">
        <v>0.7701336740000002</v>
      </c>
      <c r="AW57" s="40">
        <v>0.15681329000000055</v>
      </c>
      <c r="AX57" s="40">
        <v>0.8982019440000002</v>
      </c>
      <c r="AY57" s="40">
        <v>0.17699669399999962</v>
      </c>
      <c r="AZ57" s="40">
        <v>1.1431420689999996</v>
      </c>
      <c r="BA57" s="40">
        <v>-0.9524689510000002</v>
      </c>
      <c r="BB57" s="40">
        <v>0.16180202500000007</v>
      </c>
      <c r="BC57" s="40">
        <v>-0.18193008999999982</v>
      </c>
      <c r="BD57" s="40">
        <v>2.1215300730000006</v>
      </c>
      <c r="BE57" s="40">
        <v>4.205630382999999</v>
      </c>
      <c r="BF57" s="3">
        <v>-0.5840421720000002</v>
      </c>
      <c r="BG57" s="3"/>
      <c r="BH57" t="s">
        <v>40</v>
      </c>
      <c r="BI57" s="19">
        <v>0.09532175487518581</v>
      </c>
      <c r="BJ57" s="19">
        <v>-0.09571008600581138</v>
      </c>
      <c r="BK57" s="19">
        <v>0.16999296729630706</v>
      </c>
      <c r="BL57" s="19">
        <v>-0.08818081723843946</v>
      </c>
      <c r="BM57" s="19">
        <v>0.012208705859931866</v>
      </c>
      <c r="BN57" s="19">
        <v>0.02530385656995593</v>
      </c>
      <c r="BO57" s="19">
        <v>0.21907412390657435</v>
      </c>
      <c r="BP57" s="19">
        <v>0.05311981607876095</v>
      </c>
      <c r="BQ57" s="19">
        <v>0.07310099542501522</v>
      </c>
      <c r="BR57" s="19">
        <v>0.05045415285122621</v>
      </c>
      <c r="BS57" s="19">
        <v>0.023927112206955533</v>
      </c>
      <c r="BT57" s="19">
        <v>0.02025361407742875</v>
      </c>
      <c r="BU57" s="19">
        <v>-0.039188901086972525</v>
      </c>
      <c r="BV57" s="19">
        <v>0.02298901492963741</v>
      </c>
      <c r="BW57" s="19">
        <v>0.104581789374589</v>
      </c>
      <c r="BX57" s="19">
        <v>0.04396055366684632</v>
      </c>
      <c r="BY57" s="19">
        <v>0.1034460200047331</v>
      </c>
      <c r="BZ57" s="19">
        <v>0.0190888360079754</v>
      </c>
      <c r="CA57" s="19">
        <v>0.10728982257270674</v>
      </c>
      <c r="CB57" s="19">
        <v>0.019093624736675873</v>
      </c>
      <c r="CC57" s="4">
        <v>0.12100668153081068</v>
      </c>
      <c r="CD57" s="4">
        <v>-0.08993976937387534</v>
      </c>
      <c r="CE57" s="4">
        <v>0.016788610703303005</v>
      </c>
      <c r="CF57" s="4">
        <v>-0.018565415252570175</v>
      </c>
      <c r="CG57" s="4">
        <v>0.2205910904267208</v>
      </c>
      <c r="CH57" s="4">
        <v>0.3582611215516846</v>
      </c>
      <c r="CI57" s="4">
        <v>-0.03662937574350995</v>
      </c>
    </row>
    <row r="58" spans="1:87" ht="12.75">
      <c r="A58" t="s">
        <v>41</v>
      </c>
      <c r="B58" s="22">
        <v>0.411521639</v>
      </c>
      <c r="C58" s="22">
        <v>0.423429669</v>
      </c>
      <c r="D58" s="22">
        <v>0.44191407099999996</v>
      </c>
      <c r="E58" s="22">
        <v>0.469717603</v>
      </c>
      <c r="F58" s="22">
        <v>0.476555483</v>
      </c>
      <c r="G58" s="22">
        <v>0.50622543</v>
      </c>
      <c r="H58" s="22">
        <v>0.519640854</v>
      </c>
      <c r="I58" s="22">
        <v>0.596807717</v>
      </c>
      <c r="J58" s="22">
        <v>0.613101374</v>
      </c>
      <c r="K58" s="22">
        <v>0.651549558</v>
      </c>
      <c r="L58" s="22">
        <v>0.68160266</v>
      </c>
      <c r="M58" s="22">
        <v>0.6999941989999999</v>
      </c>
      <c r="N58" s="22">
        <v>0.692275</v>
      </c>
      <c r="O58" s="34">
        <v>0.704521817</v>
      </c>
      <c r="P58" s="34">
        <v>0.715832712</v>
      </c>
      <c r="Q58" s="34">
        <v>0.748972146</v>
      </c>
      <c r="R58" s="34">
        <v>0.715970806</v>
      </c>
      <c r="S58" s="24">
        <v>0.752536891</v>
      </c>
      <c r="T58" s="24">
        <f>764928963/1000000000</f>
        <v>0.764928963</v>
      </c>
      <c r="U58" s="29">
        <v>0.820237525</v>
      </c>
      <c r="V58" s="24">
        <v>0.853518243</v>
      </c>
      <c r="W58" s="22">
        <v>0.851125817</v>
      </c>
      <c r="X58" s="22">
        <v>0.855514133</v>
      </c>
      <c r="Y58" s="2">
        <v>0.888544158</v>
      </c>
      <c r="Z58" s="2">
        <v>0.949968401</v>
      </c>
      <c r="AA58" s="24">
        <v>0.95237855</v>
      </c>
      <c r="AB58" s="3">
        <v>0.883901576</v>
      </c>
      <c r="AC58" s="3">
        <v>0.847365178</v>
      </c>
      <c r="AD58" s="3"/>
      <c r="AE58" t="s">
        <v>41</v>
      </c>
      <c r="AF58" s="40">
        <v>0.011908030000000014</v>
      </c>
      <c r="AG58" s="40">
        <v>0.018484401999999955</v>
      </c>
      <c r="AH58" s="40">
        <v>0.02780353200000002</v>
      </c>
      <c r="AI58" s="40">
        <v>0.006837880000000018</v>
      </c>
      <c r="AJ58" s="40">
        <v>0.029669946999999974</v>
      </c>
      <c r="AK58" s="40">
        <v>0.013415424000000065</v>
      </c>
      <c r="AL58" s="40">
        <v>0.07716686299999997</v>
      </c>
      <c r="AM58" s="40">
        <v>0.01629365699999996</v>
      </c>
      <c r="AN58" s="40">
        <v>0.03844818400000005</v>
      </c>
      <c r="AO58" s="40">
        <v>0.030053101999999998</v>
      </c>
      <c r="AP58" s="40">
        <v>0.0183915389999999</v>
      </c>
      <c r="AQ58" s="40">
        <v>-0.007719198999999954</v>
      </c>
      <c r="AR58" s="40">
        <v>0.012246817000000076</v>
      </c>
      <c r="AS58" s="40">
        <v>0.011310894999999932</v>
      </c>
      <c r="AT58" s="40">
        <v>0.03313943399999997</v>
      </c>
      <c r="AU58" s="40">
        <v>-0.03300133999999999</v>
      </c>
      <c r="AV58" s="40">
        <v>0.036566085000000026</v>
      </c>
      <c r="AW58" s="40">
        <v>0.012392072000000032</v>
      </c>
      <c r="AX58" s="40">
        <v>0.055308562000000006</v>
      </c>
      <c r="AY58" s="40">
        <v>0.03328071799999999</v>
      </c>
      <c r="AZ58" s="40">
        <v>-0.002392426000000003</v>
      </c>
      <c r="BA58" s="40">
        <v>0.004388316000000003</v>
      </c>
      <c r="BB58" s="40">
        <v>0.03303002499999996</v>
      </c>
      <c r="BC58" s="40">
        <v>0.061424243000000045</v>
      </c>
      <c r="BD58" s="40">
        <v>0.002410149000000028</v>
      </c>
      <c r="BE58" s="40">
        <v>-0.06847697400000008</v>
      </c>
      <c r="BF58" s="3">
        <v>-0.03653639799999997</v>
      </c>
      <c r="BG58" s="3"/>
      <c r="BH58" t="s">
        <v>41</v>
      </c>
      <c r="BI58" s="19">
        <v>0.028936582846376187</v>
      </c>
      <c r="BJ58" s="19">
        <v>0.04365400762694301</v>
      </c>
      <c r="BK58" s="19">
        <v>0.06291615004945163</v>
      </c>
      <c r="BL58" s="19">
        <v>0.014557427604006612</v>
      </c>
      <c r="BM58" s="19">
        <v>0.062259166158833125</v>
      </c>
      <c r="BN58" s="19">
        <v>0.026500889139449327</v>
      </c>
      <c r="BO58" s="19">
        <v>0.148500377531902</v>
      </c>
      <c r="BP58" s="19">
        <v>0.027301351064801933</v>
      </c>
      <c r="BQ58" s="19">
        <v>0.06271097347108548</v>
      </c>
      <c r="BR58" s="19">
        <v>0.046125581133461525</v>
      </c>
      <c r="BS58" s="19">
        <v>0.026982786422811055</v>
      </c>
      <c r="BT58" s="19">
        <v>-0.011027518529478492</v>
      </c>
      <c r="BU58" s="19">
        <v>0.017690682171102635</v>
      </c>
      <c r="BV58" s="19">
        <v>0.016054712185016595</v>
      </c>
      <c r="BW58" s="19">
        <v>0.046294942162408426</v>
      </c>
      <c r="BX58" s="19">
        <v>-0.04406217264052967</v>
      </c>
      <c r="BY58" s="19">
        <v>0.05107203351528837</v>
      </c>
      <c r="BZ58" s="19">
        <v>0.016467062476542473</v>
      </c>
      <c r="CA58" s="19">
        <v>0.07230548805876501</v>
      </c>
      <c r="CB58" s="19">
        <v>0.040574488469056556</v>
      </c>
      <c r="CC58" s="4">
        <v>-0.0028030168301862563</v>
      </c>
      <c r="CD58" s="4">
        <v>0.00515589577046046</v>
      </c>
      <c r="CE58" s="4">
        <v>0.03860839199017647</v>
      </c>
      <c r="CF58" s="4">
        <v>0.0691290831715761</v>
      </c>
      <c r="CG58" s="4">
        <v>0.0025370833361014374</v>
      </c>
      <c r="CH58" s="4">
        <v>-0.07190100407028285</v>
      </c>
      <c r="CI58" s="4">
        <v>-0.04133536922214965</v>
      </c>
    </row>
    <row r="59" spans="1:87" ht="12.75">
      <c r="A59" t="s">
        <v>42</v>
      </c>
      <c r="B59" s="22">
        <v>1.167950288</v>
      </c>
      <c r="C59" s="22">
        <v>1.557763381</v>
      </c>
      <c r="D59" s="22">
        <v>1.033405744</v>
      </c>
      <c r="E59" s="22">
        <v>1.1933250210000002</v>
      </c>
      <c r="F59" s="22">
        <v>1.181969196</v>
      </c>
      <c r="G59" s="22">
        <v>1.064198083</v>
      </c>
      <c r="H59" s="22">
        <v>0.988750895</v>
      </c>
      <c r="I59" s="22">
        <v>1.3067708740000001</v>
      </c>
      <c r="J59" s="22">
        <v>1.268521937</v>
      </c>
      <c r="K59" s="22">
        <v>1.1806955940000001</v>
      </c>
      <c r="L59" s="22">
        <v>1.169316012</v>
      </c>
      <c r="M59" s="22">
        <v>0.962186675</v>
      </c>
      <c r="N59" s="22">
        <v>1.241376</v>
      </c>
      <c r="O59" s="34">
        <v>0.935517083</v>
      </c>
      <c r="P59" s="34">
        <v>0.947261549</v>
      </c>
      <c r="Q59" s="34">
        <v>1.364783026</v>
      </c>
      <c r="R59" s="34">
        <v>1.199347127</v>
      </c>
      <c r="S59" s="24">
        <v>1.11793515</v>
      </c>
      <c r="T59" s="24">
        <f>1078783273/1000000000</f>
        <v>1.078783273</v>
      </c>
      <c r="U59" s="29">
        <v>1.522410072</v>
      </c>
      <c r="V59" s="24">
        <v>1.691770007</v>
      </c>
      <c r="W59" s="22">
        <v>2.55975954</v>
      </c>
      <c r="X59" s="22">
        <v>1.658908428</v>
      </c>
      <c r="Y59" s="2">
        <v>1.701948789</v>
      </c>
      <c r="Z59" s="2">
        <v>1.290477301</v>
      </c>
      <c r="AA59" s="24">
        <v>1.276744832</v>
      </c>
      <c r="AB59" s="3">
        <v>1.189108268</v>
      </c>
      <c r="AC59" s="3">
        <v>1.20113431</v>
      </c>
      <c r="AD59" s="3"/>
      <c r="AE59" t="s">
        <v>42</v>
      </c>
      <c r="AF59" s="40">
        <v>0.3898130930000001</v>
      </c>
      <c r="AG59" s="40">
        <v>-0.524357637</v>
      </c>
      <c r="AH59" s="40">
        <v>0.1599192770000002</v>
      </c>
      <c r="AI59" s="40">
        <v>-0.011355825000000097</v>
      </c>
      <c r="AJ59" s="40">
        <v>-0.1177711130000001</v>
      </c>
      <c r="AK59" s="40">
        <v>-0.07544718799999994</v>
      </c>
      <c r="AL59" s="40">
        <v>0.3180199790000001</v>
      </c>
      <c r="AM59" s="40">
        <v>-0.038248937000000094</v>
      </c>
      <c r="AN59" s="40">
        <v>-0.08782634299999992</v>
      </c>
      <c r="AO59" s="40">
        <v>-0.011379582000000221</v>
      </c>
      <c r="AP59" s="40">
        <v>-0.2071293369999999</v>
      </c>
      <c r="AQ59" s="40">
        <v>0.27918932500000004</v>
      </c>
      <c r="AR59" s="40">
        <v>-0.305858917</v>
      </c>
      <c r="AS59" s="40">
        <v>0.011744466000000009</v>
      </c>
      <c r="AT59" s="40">
        <v>0.417521477</v>
      </c>
      <c r="AU59" s="40">
        <v>-0.165435899</v>
      </c>
      <c r="AV59" s="40">
        <v>-0.08141197699999991</v>
      </c>
      <c r="AW59" s="40">
        <v>-0.03915187700000011</v>
      </c>
      <c r="AX59" s="40">
        <v>0.443626799</v>
      </c>
      <c r="AY59" s="40">
        <v>0.1693599349999999</v>
      </c>
      <c r="AZ59" s="40">
        <v>0.867989533</v>
      </c>
      <c r="BA59" s="40">
        <v>-0.900851112</v>
      </c>
      <c r="BB59" s="40">
        <v>0.04304036100000008</v>
      </c>
      <c r="BC59" s="40">
        <v>-0.4114714880000001</v>
      </c>
      <c r="BD59" s="40">
        <v>-0.013732468999999803</v>
      </c>
      <c r="BE59" s="40">
        <v>-0.08763656400000008</v>
      </c>
      <c r="BF59" s="3">
        <v>0.012026042000000015</v>
      </c>
      <c r="BG59" s="3"/>
      <c r="BH59" t="s">
        <v>42</v>
      </c>
      <c r="BI59" s="19">
        <v>0.33375829177414457</v>
      </c>
      <c r="BJ59" s="19">
        <v>-0.33660929727555333</v>
      </c>
      <c r="BK59" s="19">
        <v>0.1547497465816294</v>
      </c>
      <c r="BL59" s="19">
        <v>-0.009516120755168592</v>
      </c>
      <c r="BM59" s="19">
        <v>-0.0996397481411183</v>
      </c>
      <c r="BN59" s="19">
        <v>-0.07089581273000653</v>
      </c>
      <c r="BO59" s="19">
        <v>0.32163811998369934</v>
      </c>
      <c r="BP59" s="19">
        <v>-0.029269811380874172</v>
      </c>
      <c r="BQ59" s="19">
        <v>-0.06923517870546682</v>
      </c>
      <c r="BR59" s="19">
        <v>-0.009638032070102076</v>
      </c>
      <c r="BS59" s="19">
        <v>-0.17713717666939802</v>
      </c>
      <c r="BT59" s="19">
        <v>0.2901612880889252</v>
      </c>
      <c r="BU59" s="19">
        <v>-0.24638700683757378</v>
      </c>
      <c r="BV59" s="19">
        <v>0.012553983474399054</v>
      </c>
      <c r="BW59" s="19">
        <v>0.44076683724866356</v>
      </c>
      <c r="BX59" s="19">
        <v>-0.121217729007717</v>
      </c>
      <c r="BY59" s="19">
        <v>-0.06788024514940945</v>
      </c>
      <c r="BZ59" s="19">
        <v>-0.03502159941925085</v>
      </c>
      <c r="CA59" s="19">
        <v>0.4112288446652621</v>
      </c>
      <c r="CB59" s="19">
        <v>0.11124462332117302</v>
      </c>
      <c r="CC59" s="4">
        <v>0.5130659187765114</v>
      </c>
      <c r="CD59" s="4">
        <v>-0.3519280221141397</v>
      </c>
      <c r="CE59" s="4">
        <v>0.02594498905035407</v>
      </c>
      <c r="CF59" s="4">
        <v>-0.24176490541866716</v>
      </c>
      <c r="CG59" s="4">
        <v>-0.010641387484582964</v>
      </c>
      <c r="CH59" s="4">
        <v>-0.06864062559996333</v>
      </c>
      <c r="CI59" s="4">
        <v>0.010113496242210987</v>
      </c>
    </row>
    <row r="60" spans="1:87" ht="12.75">
      <c r="A60" t="s">
        <v>43</v>
      </c>
      <c r="B60" s="22">
        <v>1.423271725</v>
      </c>
      <c r="C60" s="22">
        <v>1.45557988</v>
      </c>
      <c r="D60" s="22">
        <v>1.5307813670000001</v>
      </c>
      <c r="E60" s="22">
        <v>2.042335464</v>
      </c>
      <c r="F60" s="22">
        <v>1.606900383</v>
      </c>
      <c r="G60" s="22">
        <v>1.684945333</v>
      </c>
      <c r="H60" s="22">
        <v>1.88012908</v>
      </c>
      <c r="I60" s="22">
        <v>1.990717107</v>
      </c>
      <c r="J60" s="22">
        <v>2.149148628</v>
      </c>
      <c r="K60" s="22">
        <v>2.406436447</v>
      </c>
      <c r="L60" s="22">
        <v>2.513131163</v>
      </c>
      <c r="M60" s="22">
        <v>2.776658093</v>
      </c>
      <c r="N60" s="22">
        <v>2.671656</v>
      </c>
      <c r="O60" s="34">
        <v>2.7010229359999998</v>
      </c>
      <c r="P60" s="22">
        <v>2.76320312</v>
      </c>
      <c r="Q60" s="22">
        <v>2.831246913</v>
      </c>
      <c r="R60" s="22">
        <v>2.7445518499999997</v>
      </c>
      <c r="S60" s="24">
        <v>2.970244589</v>
      </c>
      <c r="T60" s="24">
        <f>2902396766/1000000000</f>
        <v>2.902396766</v>
      </c>
      <c r="U60" s="36">
        <v>2.971699105</v>
      </c>
      <c r="V60" s="36">
        <v>3.063780368</v>
      </c>
      <c r="W60" s="22">
        <v>3.234730014</v>
      </c>
      <c r="X60" s="22">
        <v>3.391747359</v>
      </c>
      <c r="Y60" s="2">
        <v>3.506905244</v>
      </c>
      <c r="Z60" s="2">
        <v>4.48534118</v>
      </c>
      <c r="AA60" s="24">
        <v>4.442646858</v>
      </c>
      <c r="AB60" s="3">
        <v>7.372308669</v>
      </c>
      <c r="AC60" s="3">
        <v>6.821542422</v>
      </c>
      <c r="AD60" s="3"/>
      <c r="AE60" t="s">
        <v>43</v>
      </c>
      <c r="AF60" s="40">
        <v>0.03230815499999995</v>
      </c>
      <c r="AG60" s="40">
        <v>0.07520148700000018</v>
      </c>
      <c r="AH60" s="40">
        <v>0.5115540970000001</v>
      </c>
      <c r="AI60" s="40">
        <v>-0.4354350810000003</v>
      </c>
      <c r="AJ60" s="40">
        <v>0.07804495</v>
      </c>
      <c r="AK60" s="40">
        <v>0.19518374699999996</v>
      </c>
      <c r="AL60" s="40">
        <v>0.11058802700000014</v>
      </c>
      <c r="AM60" s="40">
        <v>0.1584315209999998</v>
      </c>
      <c r="AN60" s="40">
        <v>0.2572878190000001</v>
      </c>
      <c r="AO60" s="40">
        <v>0.10669471600000024</v>
      </c>
      <c r="AP60" s="40">
        <v>0.2635269299999998</v>
      </c>
      <c r="AQ60" s="40">
        <v>-0.10500209299999996</v>
      </c>
      <c r="AR60" s="40">
        <v>0.029366935999999733</v>
      </c>
      <c r="AS60" s="40">
        <v>0.06218018400000025</v>
      </c>
      <c r="AT60" s="40">
        <v>0.06804379300000019</v>
      </c>
      <c r="AU60" s="40">
        <v>-0.08669506300000052</v>
      </c>
      <c r="AV60" s="40">
        <v>0.2256927390000003</v>
      </c>
      <c r="AW60" s="40">
        <v>-0.06784782300000014</v>
      </c>
      <c r="AX60" s="40">
        <v>0.06930233900000005</v>
      </c>
      <c r="AY60" s="40">
        <v>0.0920812630000003</v>
      </c>
      <c r="AZ60" s="40">
        <v>0.17094964599999996</v>
      </c>
      <c r="BA60" s="40">
        <v>0.15701734499999986</v>
      </c>
      <c r="BB60" s="40">
        <v>0.1151578849999999</v>
      </c>
      <c r="BC60" s="40">
        <v>0.9784359359999999</v>
      </c>
      <c r="BD60" s="40">
        <v>-0.04269432200000001</v>
      </c>
      <c r="BE60" s="40">
        <v>2.929661811</v>
      </c>
      <c r="BF60" s="3">
        <v>-0.5507662469999994</v>
      </c>
      <c r="BG60" s="3"/>
      <c r="BH60" t="s">
        <v>43</v>
      </c>
      <c r="BI60" s="19">
        <v>0.022699920494802177</v>
      </c>
      <c r="BJ60" s="19">
        <v>0.05166428035540047</v>
      </c>
      <c r="BK60" s="19">
        <v>0.33417841896164135</v>
      </c>
      <c r="BL60" s="19">
        <v>-0.21320448509824252</v>
      </c>
      <c r="BM60" s="19">
        <v>0.04856862990740852</v>
      </c>
      <c r="BN60" s="19">
        <v>0.11583980986046624</v>
      </c>
      <c r="BO60" s="19">
        <v>0.05881938010341298</v>
      </c>
      <c r="BP60" s="19">
        <v>0.07958515071925777</v>
      </c>
      <c r="BQ60" s="19">
        <v>0.11971615906315071</v>
      </c>
      <c r="BR60" s="19">
        <v>0.04433722574847631</v>
      </c>
      <c r="BS60" s="19">
        <v>0.10485999850697002</v>
      </c>
      <c r="BT60" s="19">
        <v>-0.037815996598469195</v>
      </c>
      <c r="BU60" s="19">
        <v>0.010992034902696953</v>
      </c>
      <c r="BV60" s="19">
        <v>0.023020975931468454</v>
      </c>
      <c r="BW60" s="19">
        <v>0.024624969662020425</v>
      </c>
      <c r="BX60" s="19">
        <v>-0.030620806190350278</v>
      </c>
      <c r="BY60" s="19">
        <v>0.08223300244810472</v>
      </c>
      <c r="BZ60" s="19">
        <v>-0.022842503695240345</v>
      </c>
      <c r="CA60" s="19">
        <v>0.023877624111161944</v>
      </c>
      <c r="CB60" s="19">
        <v>0.03098606546169832</v>
      </c>
      <c r="CC60" s="4">
        <v>0.055796965012734866</v>
      </c>
      <c r="CD60" s="4">
        <v>0.04854109750131371</v>
      </c>
      <c r="CE60" s="4">
        <v>0.03395237699365447</v>
      </c>
      <c r="CF60" s="4">
        <v>0.27900267270523377</v>
      </c>
      <c r="CG60" s="4">
        <v>-0.009518634210118216</v>
      </c>
      <c r="CH60" s="4">
        <v>0.6594406228180111</v>
      </c>
      <c r="CI60" s="4">
        <v>-0.07470743178672508</v>
      </c>
    </row>
    <row r="61" spans="1:87" ht="12.75">
      <c r="A61" t="s">
        <v>44</v>
      </c>
      <c r="B61" s="22">
        <v>0.959074702</v>
      </c>
      <c r="C61" s="22">
        <v>0.902692902</v>
      </c>
      <c r="D61" s="22">
        <v>0.918034002</v>
      </c>
      <c r="E61" s="22">
        <v>0.88583248</v>
      </c>
      <c r="F61" s="22">
        <v>0.920928806</v>
      </c>
      <c r="G61" s="22">
        <v>0.9820949849999999</v>
      </c>
      <c r="H61" s="22">
        <v>0.956167179</v>
      </c>
      <c r="I61" s="22">
        <v>1.402201029</v>
      </c>
      <c r="J61" s="22">
        <v>1.54707372</v>
      </c>
      <c r="K61" s="22">
        <v>1.74691013</v>
      </c>
      <c r="L61" s="22">
        <v>1.9235398540000002</v>
      </c>
      <c r="M61" s="22">
        <v>1.999194586</v>
      </c>
      <c r="N61" s="22">
        <v>1.96312</v>
      </c>
      <c r="O61" s="34">
        <v>1.969955728</v>
      </c>
      <c r="P61" s="34">
        <v>2.02980426</v>
      </c>
      <c r="Q61" s="34">
        <v>2.186290218</v>
      </c>
      <c r="R61" s="34">
        <v>2.784918078</v>
      </c>
      <c r="S61" s="24">
        <v>3.374204905</v>
      </c>
      <c r="T61" s="24">
        <f>3625625823/1000000000</f>
        <v>3.625625823</v>
      </c>
      <c r="U61" s="29">
        <v>3.955590067</v>
      </c>
      <c r="V61" s="24">
        <v>3.837864845</v>
      </c>
      <c r="W61" s="22">
        <v>3.944460161</v>
      </c>
      <c r="X61" s="22">
        <v>3.731436661</v>
      </c>
      <c r="Y61" s="2">
        <v>3.702010415</v>
      </c>
      <c r="Z61" s="2">
        <v>2.891691634</v>
      </c>
      <c r="AA61" s="24">
        <v>5.067238349</v>
      </c>
      <c r="AB61" s="3">
        <v>6.499320458</v>
      </c>
      <c r="AC61" s="3">
        <v>6.490554889</v>
      </c>
      <c r="AD61" s="3"/>
      <c r="AE61" t="s">
        <v>44</v>
      </c>
      <c r="AF61" s="40">
        <v>-0.05638180000000004</v>
      </c>
      <c r="AG61" s="40">
        <v>0.015341099999999996</v>
      </c>
      <c r="AH61" s="40">
        <v>-0.03220152199999993</v>
      </c>
      <c r="AI61" s="40">
        <v>0.03509632600000001</v>
      </c>
      <c r="AJ61" s="40">
        <v>0.061166178999999876</v>
      </c>
      <c r="AK61" s="40">
        <v>-0.025927805999999887</v>
      </c>
      <c r="AL61" s="40">
        <v>0.44603384999999995</v>
      </c>
      <c r="AM61" s="40">
        <v>0.144872691</v>
      </c>
      <c r="AN61" s="40">
        <v>0.19983641000000008</v>
      </c>
      <c r="AO61" s="40">
        <v>0.1766297240000001</v>
      </c>
      <c r="AP61" s="40">
        <v>0.07565473199999984</v>
      </c>
      <c r="AQ61" s="40">
        <v>-0.03607458600000002</v>
      </c>
      <c r="AR61" s="40">
        <v>0.006835727999999985</v>
      </c>
      <c r="AS61" s="40">
        <v>0.059848532000000176</v>
      </c>
      <c r="AT61" s="40">
        <v>0.15648595799999976</v>
      </c>
      <c r="AU61" s="40">
        <v>0.5986278600000001</v>
      </c>
      <c r="AV61" s="40">
        <v>0.589286827</v>
      </c>
      <c r="AW61" s="40">
        <v>0.251420918</v>
      </c>
      <c r="AX61" s="40">
        <v>0.32996424400000013</v>
      </c>
      <c r="AY61" s="40">
        <v>-0.11772522200000024</v>
      </c>
      <c r="AZ61" s="40">
        <v>0.10659531599999994</v>
      </c>
      <c r="BA61" s="40">
        <v>-0.2130234999999998</v>
      </c>
      <c r="BB61" s="40">
        <v>-0.029426245999999878</v>
      </c>
      <c r="BC61" s="40">
        <v>-0.8103187810000003</v>
      </c>
      <c r="BD61" s="40">
        <v>2.1755467150000003</v>
      </c>
      <c r="BE61" s="40">
        <v>1.4320821089999995</v>
      </c>
      <c r="BF61" s="3">
        <v>-0.008765568999999473</v>
      </c>
      <c r="BG61" s="3"/>
      <c r="BH61" t="s">
        <v>44</v>
      </c>
      <c r="BI61" s="19">
        <v>-0.05878770431794794</v>
      </c>
      <c r="BJ61" s="19">
        <v>0.016994816250366394</v>
      </c>
      <c r="BK61" s="19">
        <v>-0.035076611465203585</v>
      </c>
      <c r="BL61" s="19">
        <v>0.03961959715001646</v>
      </c>
      <c r="BM61" s="19">
        <v>0.06641792351536008</v>
      </c>
      <c r="BN61" s="19">
        <v>-0.02640050748248133</v>
      </c>
      <c r="BO61" s="19">
        <v>0.4664810294644091</v>
      </c>
      <c r="BP61" s="19">
        <v>0.10331806068015659</v>
      </c>
      <c r="BQ61" s="19">
        <v>0.12917058018411695</v>
      </c>
      <c r="BR61" s="19">
        <v>0.10110979435444689</v>
      </c>
      <c r="BS61" s="19">
        <v>0.03933099272296119</v>
      </c>
      <c r="BT61" s="19">
        <v>-0.018044559670491234</v>
      </c>
      <c r="BU61" s="19">
        <v>0.0034820734341252627</v>
      </c>
      <c r="BV61" s="19">
        <v>0.030380648229471365</v>
      </c>
      <c r="BW61" s="19">
        <v>0.0770941125130951</v>
      </c>
      <c r="BX61" s="19">
        <v>0.27380987897737563</v>
      </c>
      <c r="BY61" s="19">
        <v>0.21159933990704627</v>
      </c>
      <c r="BZ61" s="19">
        <v>0.0745126407787022</v>
      </c>
      <c r="CA61" s="19">
        <v>0.09100890718142927</v>
      </c>
      <c r="CB61" s="19">
        <v>-0.02976173466055987</v>
      </c>
      <c r="CC61" s="4">
        <v>0.027774640406858814</v>
      </c>
      <c r="CD61" s="4">
        <v>-0.054005742561738554</v>
      </c>
      <c r="CE61" s="4">
        <v>-0.00788603657876745</v>
      </c>
      <c r="CF61" s="4">
        <v>-0.21888614297699113</v>
      </c>
      <c r="CG61" s="4">
        <v>0.7523439530758764</v>
      </c>
      <c r="CH61" s="4">
        <v>0.2826158965430579</v>
      </c>
      <c r="CI61" s="4">
        <v>-0.0013486900756232065</v>
      </c>
    </row>
    <row r="62" spans="1:87" ht="12.75">
      <c r="A62" s="11"/>
      <c r="B62" s="23"/>
      <c r="C62" s="2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3"/>
      <c r="R62" s="23"/>
      <c r="S62" s="24"/>
      <c r="T62" s="24"/>
      <c r="U62" s="29"/>
      <c r="V62" s="24"/>
      <c r="W62" s="24"/>
      <c r="X62" s="23"/>
      <c r="Y62" s="23"/>
      <c r="Z62" s="23"/>
      <c r="AA62" s="23"/>
      <c r="AB62" s="3"/>
      <c r="AC62" s="3"/>
      <c r="AD62" s="3"/>
      <c r="AE62" s="11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3"/>
      <c r="BG62" s="3"/>
      <c r="BH62" s="11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4"/>
      <c r="CD62" s="4"/>
      <c r="CE62" s="4"/>
      <c r="CF62" s="4"/>
      <c r="CH62" s="4"/>
      <c r="CI62" s="4"/>
    </row>
    <row r="63" spans="1:87" ht="12.75">
      <c r="A63" s="10" t="s">
        <v>73</v>
      </c>
      <c r="B63" s="5"/>
      <c r="C63" s="2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3"/>
      <c r="R63" s="23"/>
      <c r="S63" s="24"/>
      <c r="T63" s="24"/>
      <c r="U63" s="29"/>
      <c r="V63" s="24"/>
      <c r="W63" s="24"/>
      <c r="X63" s="23"/>
      <c r="Y63" s="23"/>
      <c r="Z63" s="23"/>
      <c r="AA63" s="23"/>
      <c r="AB63" s="3"/>
      <c r="AC63" s="3"/>
      <c r="AD63" s="3"/>
      <c r="AE63" s="10" t="s">
        <v>73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3"/>
      <c r="BG63" s="3"/>
      <c r="BH63" s="10" t="s">
        <v>73</v>
      </c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4"/>
      <c r="CD63" s="4"/>
      <c r="CE63" s="4"/>
      <c r="CF63" s="4"/>
      <c r="CH63" s="4"/>
      <c r="CI63" s="4"/>
    </row>
    <row r="64" spans="1:87" s="14" customFormat="1" ht="12.75">
      <c r="A64" s="13" t="s">
        <v>34</v>
      </c>
      <c r="B64" s="22">
        <f>+B71+B78+B85</f>
        <v>7.513378367</v>
      </c>
      <c r="C64" s="22">
        <f aca="true" t="shared" si="3" ref="C64:S68">+C71+C78+C85</f>
        <v>7.383062901000001</v>
      </c>
      <c r="D64" s="22">
        <f t="shared" si="3"/>
        <v>8.028629462000001</v>
      </c>
      <c r="E64" s="22">
        <f t="shared" si="3"/>
        <v>8.876970073999999</v>
      </c>
      <c r="F64" s="22">
        <f t="shared" si="3"/>
        <v>9.388595661</v>
      </c>
      <c r="G64" s="22">
        <f t="shared" si="3"/>
        <v>9.57326519</v>
      </c>
      <c r="H64" s="22">
        <f t="shared" si="3"/>
        <v>10.328884709</v>
      </c>
      <c r="I64" s="22">
        <f t="shared" si="3"/>
        <v>10.670848373</v>
      </c>
      <c r="J64" s="22">
        <f t="shared" si="3"/>
        <v>11.916257327</v>
      </c>
      <c r="K64" s="22">
        <f t="shared" si="3"/>
        <v>13.053156603</v>
      </c>
      <c r="L64" s="22">
        <f t="shared" si="3"/>
        <v>13.602359704</v>
      </c>
      <c r="M64" s="22">
        <f t="shared" si="3"/>
        <v>14.898866387</v>
      </c>
      <c r="N64" s="22">
        <f t="shared" si="3"/>
        <v>15.189359999999999</v>
      </c>
      <c r="O64" s="22">
        <f t="shared" si="3"/>
        <v>15.021109303</v>
      </c>
      <c r="P64" s="22">
        <f t="shared" si="3"/>
        <v>16.067266688</v>
      </c>
      <c r="Q64" s="22">
        <f t="shared" si="3"/>
        <v>16.600558203000002</v>
      </c>
      <c r="R64" s="22">
        <f t="shared" si="3"/>
        <v>16.827028753</v>
      </c>
      <c r="S64" s="22">
        <f t="shared" si="3"/>
        <v>18.628596139</v>
      </c>
      <c r="T64" s="22">
        <f aca="true" t="shared" si="4" ref="T64:Z64">+SUM(T65:T68)</f>
        <v>19.668626539</v>
      </c>
      <c r="U64" s="36">
        <f t="shared" si="4"/>
        <v>22.487145521</v>
      </c>
      <c r="V64" s="22">
        <f t="shared" si="4"/>
        <v>24.343116793</v>
      </c>
      <c r="W64" s="22">
        <f t="shared" si="4"/>
        <v>27.61394578</v>
      </c>
      <c r="X64" s="22">
        <f t="shared" si="4"/>
        <v>28.473429384</v>
      </c>
      <c r="Y64" s="22">
        <f t="shared" si="4"/>
        <v>29.802482745</v>
      </c>
      <c r="Z64" s="22">
        <f t="shared" si="4"/>
        <v>29.417186994999998</v>
      </c>
      <c r="AA64" s="22">
        <f>+SUM(AA65:AA68)</f>
        <v>31.616116783</v>
      </c>
      <c r="AB64" s="32">
        <f aca="true" t="shared" si="5" ref="AB64:AC68">+AB71+AB78+AB85</f>
        <v>34.355709635</v>
      </c>
      <c r="AC64" s="32">
        <f t="shared" si="5"/>
        <v>33.470376869999996</v>
      </c>
      <c r="AD64" s="32"/>
      <c r="AE64" s="13" t="s">
        <v>34</v>
      </c>
      <c r="AF64" s="40">
        <v>-0.130315465999999</v>
      </c>
      <c r="AG64" s="40">
        <v>0.6455665610000008</v>
      </c>
      <c r="AH64" s="40">
        <v>0.8483406119999977</v>
      </c>
      <c r="AI64" s="40">
        <v>0.511625587000001</v>
      </c>
      <c r="AJ64" s="40">
        <v>0.18466952900000067</v>
      </c>
      <c r="AK64" s="40">
        <v>0.7556195189999997</v>
      </c>
      <c r="AL64" s="40">
        <v>0.34196366399999967</v>
      </c>
      <c r="AM64" s="40">
        <v>1.2454089540000002</v>
      </c>
      <c r="AN64" s="40">
        <v>1.1368992759999994</v>
      </c>
      <c r="AO64" s="40">
        <v>0.5492031009999998</v>
      </c>
      <c r="AP64" s="40">
        <v>1.2965066830000005</v>
      </c>
      <c r="AQ64" s="40">
        <v>0.2904936129999989</v>
      </c>
      <c r="AR64" s="40">
        <v>-0.1682506969999995</v>
      </c>
      <c r="AS64" s="40">
        <v>1.0461573850000008</v>
      </c>
      <c r="AT64" s="40">
        <v>0.5332915150000019</v>
      </c>
      <c r="AU64" s="40">
        <v>0.22647054999999838</v>
      </c>
      <c r="AV64" s="40">
        <v>1.8015673859999985</v>
      </c>
      <c r="AW64" s="40">
        <v>1.0400304000000027</v>
      </c>
      <c r="AX64" s="40">
        <v>2.818518981999997</v>
      </c>
      <c r="AY64" s="40">
        <v>1.8559712720000014</v>
      </c>
      <c r="AZ64" s="40">
        <v>3.2708289870000016</v>
      </c>
      <c r="BA64" s="40">
        <v>0.8594836039999976</v>
      </c>
      <c r="BB64" s="40">
        <v>1.3290533609999997</v>
      </c>
      <c r="BC64" s="40">
        <v>-0.38529575000000094</v>
      </c>
      <c r="BD64" s="40">
        <v>2.198929788000001</v>
      </c>
      <c r="BE64" s="40">
        <v>2.7395928519999977</v>
      </c>
      <c r="BF64" s="18">
        <v>-0.8853327650000011</v>
      </c>
      <c r="BG64" s="18"/>
      <c r="BH64" s="13" t="s">
        <v>34</v>
      </c>
      <c r="BI64" s="19">
        <v>-0.01734445673232245</v>
      </c>
      <c r="BJ64" s="19">
        <v>0.08743885426095474</v>
      </c>
      <c r="BK64" s="19">
        <v>0.10566443700201213</v>
      </c>
      <c r="BL64" s="19">
        <v>0.05763515960231918</v>
      </c>
      <c r="BM64" s="19">
        <v>0.019669558224465183</v>
      </c>
      <c r="BN64" s="19">
        <v>0.07893017732228931</v>
      </c>
      <c r="BO64" s="19">
        <v>0.03310751098829016</v>
      </c>
      <c r="BP64" s="19">
        <v>0.11671133451312139</v>
      </c>
      <c r="BQ64" s="19">
        <v>0.09540741231091068</v>
      </c>
      <c r="BR64" s="19">
        <v>0.04207435164562239</v>
      </c>
      <c r="BS64" s="19">
        <v>0.09531483589709373</v>
      </c>
      <c r="BT64" s="19">
        <v>0.01949769905000752</v>
      </c>
      <c r="BU64" s="19">
        <v>-0.011076878617663911</v>
      </c>
      <c r="BV64" s="19">
        <v>0.06964581402726784</v>
      </c>
      <c r="BW64" s="19">
        <v>0.03319117839739948</v>
      </c>
      <c r="BX64" s="19">
        <v>0.013642345469989757</v>
      </c>
      <c r="BY64" s="19">
        <v>0.10706390370188242</v>
      </c>
      <c r="BZ64" s="19">
        <v>0.05582977870364807</v>
      </c>
      <c r="CA64" s="19">
        <v>0.1433002439906664</v>
      </c>
      <c r="CB64" s="19">
        <v>0.08253476504017691</v>
      </c>
      <c r="CC64" s="26">
        <v>0.13436360737260017</v>
      </c>
      <c r="CD64" s="26">
        <v>0.03112498339960156</v>
      </c>
      <c r="CE64" s="26">
        <v>0.046676968308806216</v>
      </c>
      <c r="CF64" s="26">
        <v>-0.012928310479926123</v>
      </c>
      <c r="CG64" s="26">
        <v>0.07474983207516579</v>
      </c>
      <c r="CH64" s="4">
        <v>0.08665178177330994</v>
      </c>
      <c r="CI64" s="26">
        <v>-0.025769596215764537</v>
      </c>
    </row>
    <row r="65" spans="1:87" ht="12.75">
      <c r="A65" s="11" t="s">
        <v>35</v>
      </c>
      <c r="B65" s="22">
        <f>+B72+B79+B86</f>
        <v>2.182313132</v>
      </c>
      <c r="C65" s="22">
        <f t="shared" si="3"/>
        <v>2.338198962</v>
      </c>
      <c r="D65" s="22">
        <f t="shared" si="3"/>
        <v>2.426818448</v>
      </c>
      <c r="E65" s="22">
        <f t="shared" si="3"/>
        <v>2.535481827</v>
      </c>
      <c r="F65" s="22">
        <f t="shared" si="3"/>
        <v>2.61795726</v>
      </c>
      <c r="G65" s="22">
        <f t="shared" si="3"/>
        <v>2.79312601</v>
      </c>
      <c r="H65" s="22">
        <f t="shared" si="3"/>
        <v>2.9637310560000003</v>
      </c>
      <c r="I65" s="22">
        <f t="shared" si="3"/>
        <v>3.258971239</v>
      </c>
      <c r="J65" s="22">
        <f t="shared" si="3"/>
        <v>3.4847788270000004</v>
      </c>
      <c r="K65" s="22">
        <f t="shared" si="3"/>
        <v>3.780276292</v>
      </c>
      <c r="L65" s="22">
        <f t="shared" si="3"/>
        <v>4.060229946</v>
      </c>
      <c r="M65" s="22">
        <f t="shared" si="3"/>
        <v>4.154937446</v>
      </c>
      <c r="N65" s="22">
        <f t="shared" si="3"/>
        <v>4.077917</v>
      </c>
      <c r="O65" s="22">
        <f t="shared" si="3"/>
        <v>4.168331283</v>
      </c>
      <c r="P65" s="22">
        <f t="shared" si="3"/>
        <v>4.242338839</v>
      </c>
      <c r="Q65" s="22">
        <f t="shared" si="3"/>
        <v>4.389236099</v>
      </c>
      <c r="R65" s="22">
        <f t="shared" si="3"/>
        <v>4.637480068</v>
      </c>
      <c r="S65" s="22">
        <f t="shared" si="3"/>
        <v>5.432316754</v>
      </c>
      <c r="T65" s="22">
        <f aca="true" t="shared" si="6" ref="T65:Z68">+T72+T79+T86</f>
        <v>5.163788367</v>
      </c>
      <c r="U65" s="36">
        <f t="shared" si="6"/>
        <v>5.602538806</v>
      </c>
      <c r="V65" s="22">
        <f t="shared" si="6"/>
        <v>6.038988716</v>
      </c>
      <c r="W65" s="22">
        <f t="shared" si="6"/>
        <v>6.038346913</v>
      </c>
      <c r="X65" s="22">
        <f t="shared" si="6"/>
        <v>6.192179758</v>
      </c>
      <c r="Y65" s="22">
        <f t="shared" si="6"/>
        <v>6.415547803</v>
      </c>
      <c r="Z65" s="22">
        <f t="shared" si="6"/>
        <v>6.628211030999999</v>
      </c>
      <c r="AA65" s="22">
        <f>+AA72+AA79+AA86</f>
        <v>6.803906282</v>
      </c>
      <c r="AB65" s="32">
        <f t="shared" si="5"/>
        <v>7.006377145</v>
      </c>
      <c r="AC65" s="32">
        <f t="shared" si="5"/>
        <v>7.67756154</v>
      </c>
      <c r="AD65" s="32"/>
      <c r="AE65" s="11" t="s">
        <v>35</v>
      </c>
      <c r="AF65" s="40">
        <v>0.1558858299999999</v>
      </c>
      <c r="AG65" s="40">
        <v>0.08861948600000025</v>
      </c>
      <c r="AH65" s="40">
        <v>0.10866337899999978</v>
      </c>
      <c r="AI65" s="40">
        <v>0.08247543299999993</v>
      </c>
      <c r="AJ65" s="40">
        <v>0.1751687500000001</v>
      </c>
      <c r="AK65" s="40">
        <v>0.17060504600000037</v>
      </c>
      <c r="AL65" s="40">
        <v>0.29524018299999977</v>
      </c>
      <c r="AM65" s="40">
        <v>0.22580758800000034</v>
      </c>
      <c r="AN65" s="40">
        <v>0.2954974649999995</v>
      </c>
      <c r="AO65" s="40">
        <v>0.27995365399999983</v>
      </c>
      <c r="AP65" s="40">
        <v>0.09470750000000017</v>
      </c>
      <c r="AQ65" s="40">
        <v>-0.07702044599999969</v>
      </c>
      <c r="AR65" s="40">
        <v>0.09041428299999943</v>
      </c>
      <c r="AS65" s="40">
        <v>0.07400755600000064</v>
      </c>
      <c r="AT65" s="40">
        <v>0.14689725999999936</v>
      </c>
      <c r="AU65" s="40">
        <v>0.24824396900000067</v>
      </c>
      <c r="AV65" s="40">
        <v>0.794836686</v>
      </c>
      <c r="AW65" s="40">
        <v>-0.2685283869999999</v>
      </c>
      <c r="AX65" s="40">
        <v>0.43875043899999966</v>
      </c>
      <c r="AY65" s="40">
        <v>0.43644991000000033</v>
      </c>
      <c r="AZ65" s="40">
        <v>-0.000641803000000607</v>
      </c>
      <c r="BA65" s="40">
        <v>0.15383284500000016</v>
      </c>
      <c r="BB65" s="40">
        <v>0.22336804499999996</v>
      </c>
      <c r="BC65" s="40">
        <v>0.21266322799999937</v>
      </c>
      <c r="BD65" s="40">
        <v>0.1756952510000005</v>
      </c>
      <c r="BE65" s="40">
        <v>0.20247086300000028</v>
      </c>
      <c r="BF65" s="3">
        <v>0.671184395</v>
      </c>
      <c r="BG65" s="3"/>
      <c r="BH65" s="11" t="s">
        <v>35</v>
      </c>
      <c r="BI65" s="19">
        <v>0.07143146770011734</v>
      </c>
      <c r="BJ65" s="19">
        <v>0.0379007464464011</v>
      </c>
      <c r="BK65" s="19">
        <v>0.044776064352713286</v>
      </c>
      <c r="BL65" s="19">
        <v>0.03252850488681493</v>
      </c>
      <c r="BM65" s="19">
        <v>0.06691046973012849</v>
      </c>
      <c r="BN65" s="19">
        <v>0.061080325552516114</v>
      </c>
      <c r="BO65" s="19">
        <v>0.09961773771688673</v>
      </c>
      <c r="BP65" s="19">
        <v>0.06928799656092956</v>
      </c>
      <c r="BQ65" s="19">
        <v>0.08479661971959045</v>
      </c>
      <c r="BR65" s="19">
        <v>0.07405640021404018</v>
      </c>
      <c r="BS65" s="19">
        <v>0.023325649349811524</v>
      </c>
      <c r="BT65" s="19">
        <v>-0.018537089186300034</v>
      </c>
      <c r="BU65" s="19">
        <v>0.022171682994038235</v>
      </c>
      <c r="BV65" s="19">
        <v>0.017754720288627464</v>
      </c>
      <c r="BW65" s="19">
        <v>0.03462647977327191</v>
      </c>
      <c r="BX65" s="19">
        <v>0.05655744266218856</v>
      </c>
      <c r="BY65" s="19">
        <v>0.17139409212443002</v>
      </c>
      <c r="BZ65" s="19">
        <v>-0.04943165120153815</v>
      </c>
      <c r="CA65" s="19">
        <v>0.08496677396848855</v>
      </c>
      <c r="CB65" s="19">
        <v>0.0779021663415499</v>
      </c>
      <c r="CC65" s="4">
        <v>-0.00010627656884010758</v>
      </c>
      <c r="CD65" s="4">
        <v>0.025475986593087644</v>
      </c>
      <c r="CE65" s="4">
        <v>0.03607260346591507</v>
      </c>
      <c r="CF65" s="4">
        <v>0.03314810122692174</v>
      </c>
      <c r="CG65" s="4">
        <v>0.02650719027778048</v>
      </c>
      <c r="CH65" s="4">
        <v>0.029758032313826083</v>
      </c>
      <c r="CI65" s="4">
        <v>0.09579621266591123</v>
      </c>
    </row>
    <row r="66" spans="1:87" ht="12.75">
      <c r="A66" s="11" t="s">
        <v>36</v>
      </c>
      <c r="B66" s="22">
        <f>+B73+B80+B87</f>
        <v>2.902183066</v>
      </c>
      <c r="C66" s="22">
        <f t="shared" si="3"/>
        <v>2.579294452</v>
      </c>
      <c r="D66" s="22">
        <f t="shared" si="3"/>
        <v>3.0055306039999996</v>
      </c>
      <c r="E66" s="22">
        <f t="shared" si="3"/>
        <v>3.436611654</v>
      </c>
      <c r="F66" s="22">
        <f t="shared" si="3"/>
        <v>3.6438501399999996</v>
      </c>
      <c r="G66" s="22">
        <f t="shared" si="3"/>
        <v>3.396997784</v>
      </c>
      <c r="H66" s="22">
        <f t="shared" si="3"/>
        <v>3.825272567</v>
      </c>
      <c r="I66" s="22">
        <f t="shared" si="3"/>
        <v>3.4784668950000004</v>
      </c>
      <c r="J66" s="22">
        <f t="shared" si="3"/>
        <v>4.300475142</v>
      </c>
      <c r="K66" s="22">
        <f t="shared" si="3"/>
        <v>4.721786105</v>
      </c>
      <c r="L66" s="22">
        <f t="shared" si="3"/>
        <v>4.695385887</v>
      </c>
      <c r="M66" s="22">
        <f t="shared" si="3"/>
        <v>5.375641707</v>
      </c>
      <c r="N66" s="22">
        <f t="shared" si="3"/>
        <v>5.80326</v>
      </c>
      <c r="O66" s="22">
        <f t="shared" si="3"/>
        <v>5.378049419</v>
      </c>
      <c r="P66" s="22">
        <f t="shared" si="3"/>
        <v>5.535903032</v>
      </c>
      <c r="Q66" s="22">
        <f t="shared" si="3"/>
        <v>6.090202849000001</v>
      </c>
      <c r="R66" s="22">
        <f t="shared" si="3"/>
        <v>6.068255608</v>
      </c>
      <c r="S66" s="22">
        <f t="shared" si="3"/>
        <v>6.341898391999999</v>
      </c>
      <c r="T66" s="22">
        <f t="shared" si="6"/>
        <v>6.432756808000001</v>
      </c>
      <c r="U66" s="36">
        <f t="shared" si="6"/>
        <v>8.309608892</v>
      </c>
      <c r="V66" s="22">
        <f t="shared" si="6"/>
        <v>9.812760337</v>
      </c>
      <c r="W66" s="22">
        <f t="shared" si="6"/>
        <v>12.736219504</v>
      </c>
      <c r="X66" s="22">
        <f t="shared" si="6"/>
        <v>13.164278784</v>
      </c>
      <c r="Y66" s="22">
        <f t="shared" si="6"/>
        <v>13.726345363</v>
      </c>
      <c r="Z66" s="22">
        <f t="shared" si="6"/>
        <v>12.423076655</v>
      </c>
      <c r="AA66" s="22">
        <f>+AA73+AA80+AA87</f>
        <v>14.298395897999999</v>
      </c>
      <c r="AB66" s="32">
        <f t="shared" si="5"/>
        <v>14.985063811</v>
      </c>
      <c r="AC66" s="32">
        <f t="shared" si="5"/>
        <v>13.82583829</v>
      </c>
      <c r="AD66" s="32"/>
      <c r="AE66" s="11" t="s">
        <v>36</v>
      </c>
      <c r="AF66" s="40">
        <v>-0.322888614</v>
      </c>
      <c r="AG66" s="40">
        <v>0.42623615199999954</v>
      </c>
      <c r="AH66" s="40">
        <v>0.4310810500000004</v>
      </c>
      <c r="AI66" s="40">
        <v>0.2072384859999996</v>
      </c>
      <c r="AJ66" s="40">
        <v>-0.24685235599999977</v>
      </c>
      <c r="AK66" s="40">
        <v>0.428274783</v>
      </c>
      <c r="AL66" s="40">
        <v>-0.34680567199999945</v>
      </c>
      <c r="AM66" s="40">
        <v>0.8220082469999994</v>
      </c>
      <c r="AN66" s="40">
        <v>0.4213109629999998</v>
      </c>
      <c r="AO66" s="40">
        <v>-0.02640021800000003</v>
      </c>
      <c r="AP66" s="40">
        <v>0.6802558200000002</v>
      </c>
      <c r="AQ66" s="40">
        <v>0.4276182930000001</v>
      </c>
      <c r="AR66" s="40">
        <v>-0.425210581</v>
      </c>
      <c r="AS66" s="40">
        <v>0.15785361300000034</v>
      </c>
      <c r="AT66" s="40">
        <v>0.5542998170000004</v>
      </c>
      <c r="AU66" s="40">
        <v>-0.02194724100000034</v>
      </c>
      <c r="AV66" s="40">
        <v>0.27364278399999886</v>
      </c>
      <c r="AW66" s="40">
        <v>0.09085841600000144</v>
      </c>
      <c r="AX66" s="40">
        <v>1.8768520839999994</v>
      </c>
      <c r="AY66" s="40">
        <v>1.5031514450000003</v>
      </c>
      <c r="AZ66" s="40">
        <v>2.923459166999999</v>
      </c>
      <c r="BA66" s="40">
        <v>0.42805928000000115</v>
      </c>
      <c r="BB66" s="40">
        <v>0.5620665789999997</v>
      </c>
      <c r="BC66" s="40">
        <v>-1.303268708000001</v>
      </c>
      <c r="BD66" s="40">
        <v>1.8753192429999999</v>
      </c>
      <c r="BE66" s="40">
        <v>0.6866679130000009</v>
      </c>
      <c r="BF66" s="3">
        <v>-1.1592255209999998</v>
      </c>
      <c r="BG66" s="3"/>
      <c r="BH66" s="11" t="s">
        <v>36</v>
      </c>
      <c r="BI66" s="19">
        <v>-0.11125714906917591</v>
      </c>
      <c r="BJ66" s="19">
        <v>0.1652530022966139</v>
      </c>
      <c r="BK66" s="19">
        <v>0.14342926650831084</v>
      </c>
      <c r="BL66" s="19">
        <v>0.06030314358003967</v>
      </c>
      <c r="BM66" s="19">
        <v>-0.06774492542659831</v>
      </c>
      <c r="BN66" s="19">
        <v>0.12607449584370997</v>
      </c>
      <c r="BO66" s="19">
        <v>-0.09066168904977784</v>
      </c>
      <c r="BP66" s="19">
        <v>0.23631337362490532</v>
      </c>
      <c r="BQ66" s="19">
        <v>0.0979684683874403</v>
      </c>
      <c r="BR66" s="19">
        <v>-0.005591150766453457</v>
      </c>
      <c r="BS66" s="19">
        <v>0.14487751089498477</v>
      </c>
      <c r="BT66" s="19">
        <v>0.07954739476836195</v>
      </c>
      <c r="BU66" s="19">
        <v>-0.0732709857907452</v>
      </c>
      <c r="BV66" s="19">
        <v>0.02935146197101175</v>
      </c>
      <c r="BW66" s="19">
        <v>0.10012816586488223</v>
      </c>
      <c r="BX66" s="19">
        <v>-0.0036036962223030115</v>
      </c>
      <c r="BY66" s="19">
        <v>0.04509414264607538</v>
      </c>
      <c r="BZ66" s="19">
        <v>0.014326690587571534</v>
      </c>
      <c r="CA66" s="19">
        <v>0.29176481250867137</v>
      </c>
      <c r="CB66" s="19">
        <v>0.18089316411114675</v>
      </c>
      <c r="CC66" s="4">
        <v>0.2979242401321881</v>
      </c>
      <c r="CD66" s="4">
        <v>0.03360960290183149</v>
      </c>
      <c r="CE66" s="4">
        <v>0.04269634426787901</v>
      </c>
      <c r="CF66" s="4">
        <v>-0.09494651879538323</v>
      </c>
      <c r="CG66" s="4">
        <v>0.1509544934060459</v>
      </c>
      <c r="CH66" s="4">
        <v>0.04802412227906273</v>
      </c>
      <c r="CI66" s="4">
        <v>-0.07735873104184272</v>
      </c>
    </row>
    <row r="67" spans="1:87" ht="12.75">
      <c r="A67" s="11" t="s">
        <v>37</v>
      </c>
      <c r="B67" s="22">
        <f>+B74+B81+B88</f>
        <v>2.1854372239999997</v>
      </c>
      <c r="C67" s="22">
        <f t="shared" si="3"/>
        <v>2.063298381</v>
      </c>
      <c r="D67" s="22">
        <f t="shared" si="3"/>
        <v>2.218142565</v>
      </c>
      <c r="E67" s="22">
        <f t="shared" si="3"/>
        <v>2.439377492</v>
      </c>
      <c r="F67" s="22">
        <f t="shared" si="3"/>
        <v>2.600324378</v>
      </c>
      <c r="G67" s="22">
        <f t="shared" si="3"/>
        <v>2.793177445</v>
      </c>
      <c r="H67" s="22">
        <f t="shared" si="3"/>
        <v>2.958420631</v>
      </c>
      <c r="I67" s="22">
        <f t="shared" si="3"/>
        <v>3.264452313</v>
      </c>
      <c r="J67" s="22">
        <f t="shared" si="3"/>
        <v>3.5002323769999997</v>
      </c>
      <c r="K67" s="22">
        <f t="shared" si="3"/>
        <v>3.8118560960000005</v>
      </c>
      <c r="L67" s="22">
        <f t="shared" si="3"/>
        <v>4.038330502</v>
      </c>
      <c r="M67" s="22">
        <f t="shared" si="3"/>
        <v>4.302760468000001</v>
      </c>
      <c r="N67" s="22">
        <f t="shared" si="3"/>
        <v>4.160164</v>
      </c>
      <c r="O67" s="22">
        <f t="shared" si="3"/>
        <v>4.428125639999999</v>
      </c>
      <c r="P67" s="22">
        <f t="shared" si="3"/>
        <v>5.06091189</v>
      </c>
      <c r="Q67" s="22">
        <f t="shared" si="3"/>
        <v>4.855312603</v>
      </c>
      <c r="R67" s="22">
        <f t="shared" si="3"/>
        <v>4.8432448070000005</v>
      </c>
      <c r="S67" s="22">
        <f t="shared" si="3"/>
        <v>5.300751408</v>
      </c>
      <c r="T67" s="22">
        <f t="shared" si="6"/>
        <v>5.517520106</v>
      </c>
      <c r="U67" s="36">
        <f t="shared" si="6"/>
        <v>5.783027011</v>
      </c>
      <c r="V67" s="22">
        <f t="shared" si="6"/>
        <v>6.070659881999999</v>
      </c>
      <c r="W67" s="22">
        <f t="shared" si="6"/>
        <v>6.472636015000001</v>
      </c>
      <c r="X67" s="22">
        <f t="shared" si="6"/>
        <v>6.8265298020000005</v>
      </c>
      <c r="Y67" s="22">
        <f t="shared" si="6"/>
        <v>7.240705201</v>
      </c>
      <c r="Z67" s="22">
        <f t="shared" si="6"/>
        <v>7.538282905999999</v>
      </c>
      <c r="AA67" s="22">
        <f>+AA74+AA81+AA88</f>
        <v>7.95464938</v>
      </c>
      <c r="AB67" s="32">
        <f t="shared" si="5"/>
        <v>9.331621389999999</v>
      </c>
      <c r="AC67" s="32">
        <f t="shared" si="5"/>
        <v>9.294069928999999</v>
      </c>
      <c r="AD67" s="32"/>
      <c r="AE67" s="11" t="s">
        <v>37</v>
      </c>
      <c r="AF67" s="40">
        <v>-0.12213884299999966</v>
      </c>
      <c r="AG67" s="40">
        <v>0.15484418399999988</v>
      </c>
      <c r="AH67" s="40">
        <v>0.22123492700000025</v>
      </c>
      <c r="AI67" s="40">
        <v>0.16094688599999962</v>
      </c>
      <c r="AJ67" s="40">
        <v>0.19285306700000016</v>
      </c>
      <c r="AK67" s="40">
        <v>0.1652431860000001</v>
      </c>
      <c r="AL67" s="40">
        <v>0.30603168199999997</v>
      </c>
      <c r="AM67" s="40">
        <v>0.23578006399999962</v>
      </c>
      <c r="AN67" s="40">
        <v>0.31162371900000085</v>
      </c>
      <c r="AO67" s="40">
        <v>0.22647440599999946</v>
      </c>
      <c r="AP67" s="40">
        <v>0.2644299660000007</v>
      </c>
      <c r="AQ67" s="40">
        <v>-0.1425964680000007</v>
      </c>
      <c r="AR67" s="40">
        <v>0.26796163999999933</v>
      </c>
      <c r="AS67" s="40">
        <v>0.6327862500000005</v>
      </c>
      <c r="AT67" s="40">
        <v>-0.20559928700000007</v>
      </c>
      <c r="AU67" s="40">
        <v>-0.012067795999999298</v>
      </c>
      <c r="AV67" s="40">
        <v>0.4575066009999995</v>
      </c>
      <c r="AW67" s="40">
        <v>0.2167686980000001</v>
      </c>
      <c r="AX67" s="40">
        <v>0.2655069049999996</v>
      </c>
      <c r="AY67" s="40">
        <v>0.28763287099999957</v>
      </c>
      <c r="AZ67" s="40">
        <v>0.40197613300000157</v>
      </c>
      <c r="BA67" s="40">
        <v>0.3538937869999996</v>
      </c>
      <c r="BB67" s="40">
        <v>0.41417539899999944</v>
      </c>
      <c r="BC67" s="40">
        <v>0.29757770499999925</v>
      </c>
      <c r="BD67" s="40">
        <v>0.41636647400000104</v>
      </c>
      <c r="BE67" s="40">
        <v>1.3769720099999985</v>
      </c>
      <c r="BF67" s="3">
        <v>-0.03755146099999962</v>
      </c>
      <c r="BG67" s="3"/>
      <c r="BH67" s="11" t="s">
        <v>37</v>
      </c>
      <c r="BI67" s="19">
        <v>-0.05588760073210855</v>
      </c>
      <c r="BJ67" s="19">
        <v>0.07504691780204517</v>
      </c>
      <c r="BK67" s="19">
        <v>0.0997388222429248</v>
      </c>
      <c r="BL67" s="19">
        <v>0.06597867141425588</v>
      </c>
      <c r="BM67" s="19">
        <v>0.07416500365555553</v>
      </c>
      <c r="BN67" s="19">
        <v>0.05915957337253957</v>
      </c>
      <c r="BO67" s="19">
        <v>0.10344427658231807</v>
      </c>
      <c r="BP67" s="19">
        <v>0.07222653033130695</v>
      </c>
      <c r="BQ67" s="19">
        <v>0.08902943731612734</v>
      </c>
      <c r="BR67" s="19">
        <v>0.05941315734286298</v>
      </c>
      <c r="BS67" s="19">
        <v>0.06548002098120514</v>
      </c>
      <c r="BT67" s="19">
        <v>-0.03314069399412375</v>
      </c>
      <c r="BU67" s="19">
        <v>0.06441131647694642</v>
      </c>
      <c r="BV67" s="19">
        <v>0.1429016024938264</v>
      </c>
      <c r="BW67" s="19">
        <v>-0.04062494891607372</v>
      </c>
      <c r="BX67" s="19">
        <v>-0.0024854828075421653</v>
      </c>
      <c r="BY67" s="19">
        <v>0.09446282796582152</v>
      </c>
      <c r="BZ67" s="19">
        <v>0.040893956595068476</v>
      </c>
      <c r="CA67" s="19">
        <v>0.04812069551160773</v>
      </c>
      <c r="CB67" s="19">
        <v>0.04973742478686126</v>
      </c>
      <c r="CC67" s="4">
        <v>0.06621621715159723</v>
      </c>
      <c r="CD67" s="4">
        <v>0.05467537278164089</v>
      </c>
      <c r="CE67" s="4">
        <v>0.060671440836405126</v>
      </c>
      <c r="CF67" s="4">
        <v>0.041097889879414144</v>
      </c>
      <c r="CG67" s="4">
        <v>0.055233596190532926</v>
      </c>
      <c r="CH67" s="4">
        <v>0.17310279111258559</v>
      </c>
      <c r="CI67" s="4">
        <v>-0.004024108933549395</v>
      </c>
    </row>
    <row r="68" spans="1:87" ht="12.75">
      <c r="A68" s="11" t="s">
        <v>38</v>
      </c>
      <c r="B68" s="22">
        <f>+B75+B82+B89</f>
        <v>0.243444945</v>
      </c>
      <c r="C68" s="22">
        <f t="shared" si="3"/>
        <v>0.402271106</v>
      </c>
      <c r="D68" s="22">
        <f t="shared" si="3"/>
        <v>0.378137845</v>
      </c>
      <c r="E68" s="22">
        <f t="shared" si="3"/>
        <v>0.465499101</v>
      </c>
      <c r="F68" s="22">
        <f t="shared" si="3"/>
        <v>0.526463883</v>
      </c>
      <c r="G68" s="22">
        <f t="shared" si="3"/>
        <v>0.589963951</v>
      </c>
      <c r="H68" s="22">
        <f t="shared" si="3"/>
        <v>0.581460455</v>
      </c>
      <c r="I68" s="22">
        <f t="shared" si="3"/>
        <v>0.668957926</v>
      </c>
      <c r="J68" s="22">
        <f t="shared" si="3"/>
        <v>0.630770981</v>
      </c>
      <c r="K68" s="22">
        <f t="shared" si="3"/>
        <v>0.7392381100000001</v>
      </c>
      <c r="L68" s="22">
        <f t="shared" si="3"/>
        <v>0.8084133689999999</v>
      </c>
      <c r="M68" s="22">
        <f t="shared" si="3"/>
        <v>1.0655267659999998</v>
      </c>
      <c r="N68" s="22">
        <f t="shared" si="3"/>
        <v>1.148019</v>
      </c>
      <c r="O68" s="22">
        <f t="shared" si="3"/>
        <v>1.046602961</v>
      </c>
      <c r="P68" s="22">
        <f t="shared" si="3"/>
        <v>1.228112927</v>
      </c>
      <c r="Q68" s="22">
        <f t="shared" si="3"/>
        <v>1.265806652</v>
      </c>
      <c r="R68" s="22">
        <f t="shared" si="3"/>
        <v>1.27804827</v>
      </c>
      <c r="S68" s="22">
        <f t="shared" si="3"/>
        <v>1.553629585</v>
      </c>
      <c r="T68" s="22">
        <f t="shared" si="6"/>
        <v>2.554561258</v>
      </c>
      <c r="U68" s="36">
        <f t="shared" si="6"/>
        <v>2.7919708119999997</v>
      </c>
      <c r="V68" s="22">
        <f t="shared" si="6"/>
        <v>2.420707858</v>
      </c>
      <c r="W68" s="22">
        <f t="shared" si="6"/>
        <v>2.366743348</v>
      </c>
      <c r="X68" s="22">
        <f t="shared" si="6"/>
        <v>2.2904410399999997</v>
      </c>
      <c r="Y68" s="22">
        <f t="shared" si="6"/>
        <v>2.419884378</v>
      </c>
      <c r="Z68" s="22">
        <f t="shared" si="6"/>
        <v>2.827616403</v>
      </c>
      <c r="AA68" s="22">
        <f>+AA75+AA82+AA89</f>
        <v>2.559165223</v>
      </c>
      <c r="AB68" s="32">
        <f t="shared" si="5"/>
        <v>3.032647288</v>
      </c>
      <c r="AC68" s="32">
        <f t="shared" si="5"/>
        <v>2.672907111</v>
      </c>
      <c r="AD68" s="32"/>
      <c r="AE68" s="11" t="s">
        <v>38</v>
      </c>
      <c r="AF68" s="40">
        <v>0.158826161</v>
      </c>
      <c r="AG68" s="40">
        <v>-0.024133261000000017</v>
      </c>
      <c r="AH68" s="40">
        <v>0.08736125600000005</v>
      </c>
      <c r="AI68" s="40">
        <v>0.060964781999999995</v>
      </c>
      <c r="AJ68" s="40">
        <v>0.06350006799999997</v>
      </c>
      <c r="AK68" s="40">
        <v>-0.008503496</v>
      </c>
      <c r="AL68" s="40">
        <v>0.08749747100000005</v>
      </c>
      <c r="AM68" s="40">
        <v>-0.03818694500000008</v>
      </c>
      <c r="AN68" s="40">
        <v>0.1084671290000001</v>
      </c>
      <c r="AO68" s="40">
        <v>0.06917525899999988</v>
      </c>
      <c r="AP68" s="40">
        <v>0.2571133969999999</v>
      </c>
      <c r="AQ68" s="40">
        <v>0.08249223400000005</v>
      </c>
      <c r="AR68" s="40">
        <v>-0.10141603899999985</v>
      </c>
      <c r="AS68" s="40">
        <v>0.1815099659999999</v>
      </c>
      <c r="AT68" s="40">
        <v>0.03769372500000001</v>
      </c>
      <c r="AU68" s="40">
        <v>0.01224161800000001</v>
      </c>
      <c r="AV68" s="40">
        <v>0.27558131499999994</v>
      </c>
      <c r="AW68" s="40">
        <v>1.0009316730000002</v>
      </c>
      <c r="AX68" s="40">
        <v>0.23740955399999963</v>
      </c>
      <c r="AY68" s="40">
        <v>-0.37126295399999965</v>
      </c>
      <c r="AZ68" s="40">
        <v>-0.05396451000000013</v>
      </c>
      <c r="BA68" s="40">
        <v>-0.07630230800000026</v>
      </c>
      <c r="BB68" s="40">
        <v>0.12944333800000019</v>
      </c>
      <c r="BC68" s="40">
        <v>0.40773202500000005</v>
      </c>
      <c r="BD68" s="40">
        <v>-0.26845118</v>
      </c>
      <c r="BE68" s="40">
        <v>0.47348206500000023</v>
      </c>
      <c r="BF68" s="3">
        <v>-0.3597401770000004</v>
      </c>
      <c r="BG68" s="3"/>
      <c r="BH68" s="11" t="s">
        <v>38</v>
      </c>
      <c r="BI68" s="19">
        <v>0.6524110040567899</v>
      </c>
      <c r="BJ68" s="19">
        <v>-0.05999252901847745</v>
      </c>
      <c r="BK68" s="19">
        <v>0.2310301842440554</v>
      </c>
      <c r="BL68" s="19">
        <v>0.130966487086728</v>
      </c>
      <c r="BM68" s="19">
        <v>0.12061619049373604</v>
      </c>
      <c r="BN68" s="19">
        <v>-0.014413585754835383</v>
      </c>
      <c r="BO68" s="19">
        <v>0.15047879911283055</v>
      </c>
      <c r="BP68" s="19">
        <v>-0.057084225353808096</v>
      </c>
      <c r="BQ68" s="19">
        <v>0.17195960541501212</v>
      </c>
      <c r="BR68" s="19">
        <v>0.09357642424576822</v>
      </c>
      <c r="BS68" s="19">
        <v>0.31804693843453735</v>
      </c>
      <c r="BT68" s="19">
        <v>0.07741920393954708</v>
      </c>
      <c r="BU68" s="19">
        <v>-0.08834003531300427</v>
      </c>
      <c r="BV68" s="19">
        <v>0.17342772069608153</v>
      </c>
      <c r="BW68" s="19">
        <v>0.030692393322556414</v>
      </c>
      <c r="BX68" s="19">
        <v>0.009671001476140141</v>
      </c>
      <c r="BY68" s="19">
        <v>0.2156266875585223</v>
      </c>
      <c r="BZ68" s="19">
        <v>0.64425374147339</v>
      </c>
      <c r="CA68" s="19">
        <v>0.09293554940462485</v>
      </c>
      <c r="CB68" s="19">
        <v>-0.13297522753615365</v>
      </c>
      <c r="CC68" s="4">
        <v>-0.022292863561233636</v>
      </c>
      <c r="CD68" s="4">
        <v>-0.03223936725732387</v>
      </c>
      <c r="CE68" s="4">
        <v>0.05651459074449705</v>
      </c>
      <c r="CF68" s="4">
        <v>0.16849235802620652</v>
      </c>
      <c r="CG68" s="4">
        <v>-0.09493903759901198</v>
      </c>
      <c r="CH68" s="4">
        <v>0.1850142619728778</v>
      </c>
      <c r="CI68" s="4">
        <v>-0.11862249145275491</v>
      </c>
    </row>
    <row r="69" spans="1:87" ht="12.75">
      <c r="A69" s="11"/>
      <c r="B69" s="23"/>
      <c r="C69" s="2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/>
      <c r="R69" s="23"/>
      <c r="S69" s="24"/>
      <c r="T69" s="24"/>
      <c r="U69" s="29"/>
      <c r="V69" s="24"/>
      <c r="W69" s="24"/>
      <c r="X69" s="23"/>
      <c r="Y69" s="23"/>
      <c r="Z69" s="23"/>
      <c r="AA69" s="23"/>
      <c r="AB69" s="3"/>
      <c r="AC69" s="3"/>
      <c r="AD69" s="3"/>
      <c r="AE69" s="11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3"/>
      <c r="BG69" s="3"/>
      <c r="BH69" s="11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4"/>
      <c r="CD69" s="4"/>
      <c r="CE69" s="4"/>
      <c r="CF69" s="4"/>
      <c r="CH69" s="4"/>
      <c r="CI69" s="4"/>
    </row>
    <row r="70" spans="1:87" ht="12.75">
      <c r="A70" s="10" t="s">
        <v>50</v>
      </c>
      <c r="B70" s="23"/>
      <c r="C70" s="23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/>
      <c r="R70" s="23"/>
      <c r="S70" s="24"/>
      <c r="T70" s="24"/>
      <c r="U70" s="29"/>
      <c r="V70" s="24"/>
      <c r="W70" s="24"/>
      <c r="X70" s="23"/>
      <c r="Y70" s="23"/>
      <c r="Z70" s="23"/>
      <c r="AA70" s="23"/>
      <c r="AB70" s="3"/>
      <c r="AC70" s="3"/>
      <c r="AD70" s="3"/>
      <c r="AE70" s="10" t="s">
        <v>50</v>
      </c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3"/>
      <c r="BG70" s="3"/>
      <c r="BH70" s="10" t="s">
        <v>50</v>
      </c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4"/>
      <c r="CD70" s="4"/>
      <c r="CE70" s="4"/>
      <c r="CF70" s="4"/>
      <c r="CH70" s="4"/>
      <c r="CI70" s="4"/>
    </row>
    <row r="71" spans="1:87" ht="12.75">
      <c r="A71" t="s">
        <v>40</v>
      </c>
      <c r="B71" s="22">
        <v>0.269193735</v>
      </c>
      <c r="C71" s="22">
        <v>0.315798176</v>
      </c>
      <c r="D71" s="22">
        <v>0.320616377</v>
      </c>
      <c r="E71" s="22">
        <v>0.33659073100000003</v>
      </c>
      <c r="F71" s="22">
        <v>0.35509822300000005</v>
      </c>
      <c r="G71" s="22">
        <v>0.37848278199999996</v>
      </c>
      <c r="H71" s="22">
        <v>0.390623927</v>
      </c>
      <c r="I71" s="22">
        <v>0.411009544</v>
      </c>
      <c r="J71" s="22">
        <v>0.437142009</v>
      </c>
      <c r="K71" s="22">
        <v>0.49314255</v>
      </c>
      <c r="L71" s="22">
        <v>0.522855645</v>
      </c>
      <c r="M71" s="22">
        <v>0.573738951</v>
      </c>
      <c r="N71" s="22">
        <v>0.60493</v>
      </c>
      <c r="O71" s="34">
        <v>0.640936809</v>
      </c>
      <c r="P71" s="34">
        <v>0.676077033</v>
      </c>
      <c r="Q71" s="34">
        <v>0.700225678</v>
      </c>
      <c r="R71" s="34">
        <v>0.741608366</v>
      </c>
      <c r="S71" s="24">
        <v>0.906214366</v>
      </c>
      <c r="T71" s="24">
        <f>+SUM(T72:T75)</f>
        <v>1.0588686569999999</v>
      </c>
      <c r="U71" s="29">
        <v>1.247016718</v>
      </c>
      <c r="V71" s="24">
        <v>1.8739762950000003</v>
      </c>
      <c r="W71" s="22">
        <v>1.947082876</v>
      </c>
      <c r="X71" s="22">
        <v>2.071843918</v>
      </c>
      <c r="Y71" s="2">
        <v>2.839489007</v>
      </c>
      <c r="Z71" s="2">
        <v>2.188701574</v>
      </c>
      <c r="AA71" s="24">
        <v>2.500837721</v>
      </c>
      <c r="AB71" s="32">
        <v>2.936343466</v>
      </c>
      <c r="AC71" s="32">
        <v>2.380967228</v>
      </c>
      <c r="AD71" s="32"/>
      <c r="AE71" t="s">
        <v>40</v>
      </c>
      <c r="AF71" s="40">
        <v>0.046604440999999996</v>
      </c>
      <c r="AG71" s="40">
        <v>0.004818201000000022</v>
      </c>
      <c r="AH71" s="40">
        <v>0.015974354000000024</v>
      </c>
      <c r="AI71" s="40">
        <v>0.018507492000000014</v>
      </c>
      <c r="AJ71" s="40">
        <v>0.023384558999999916</v>
      </c>
      <c r="AK71" s="40">
        <v>0.01214114500000002</v>
      </c>
      <c r="AL71" s="40">
        <v>0.020385617000000023</v>
      </c>
      <c r="AM71" s="40">
        <v>0.026132464999999994</v>
      </c>
      <c r="AN71" s="40">
        <v>0.056000541000000015</v>
      </c>
      <c r="AO71" s="40">
        <v>0.029713095000000023</v>
      </c>
      <c r="AP71" s="40">
        <v>0.05088330600000002</v>
      </c>
      <c r="AQ71" s="40">
        <v>0.031191048999999915</v>
      </c>
      <c r="AR71" s="40">
        <v>0.036006809000000084</v>
      </c>
      <c r="AS71" s="40">
        <v>0.03514022399999994</v>
      </c>
      <c r="AT71" s="40">
        <v>0.024148645000000024</v>
      </c>
      <c r="AU71" s="40">
        <v>0.041382688</v>
      </c>
      <c r="AV71" s="40">
        <v>0.16460600000000003</v>
      </c>
      <c r="AW71" s="40">
        <v>0.15265429099999983</v>
      </c>
      <c r="AX71" s="40">
        <v>0.18814806100000014</v>
      </c>
      <c r="AY71" s="40">
        <v>0.6269595770000003</v>
      </c>
      <c r="AZ71" s="40">
        <v>0.07310658099999978</v>
      </c>
      <c r="BA71" s="40">
        <v>0.12476104199999982</v>
      </c>
      <c r="BB71" s="40">
        <v>0.7676450890000002</v>
      </c>
      <c r="BC71" s="40">
        <v>-0.6507874330000001</v>
      </c>
      <c r="BD71" s="40">
        <v>0.3121361469999999</v>
      </c>
      <c r="BE71" s="40">
        <v>0.43550574499999994</v>
      </c>
      <c r="BF71" s="3">
        <v>-0.555376238</v>
      </c>
      <c r="BG71" s="3"/>
      <c r="BH71" t="s">
        <v>40</v>
      </c>
      <c r="BI71" s="19">
        <v>0.17312602390245077</v>
      </c>
      <c r="BJ71" s="19">
        <v>0.015257216051811592</v>
      </c>
      <c r="BK71" s="19">
        <v>0.04982388656958725</v>
      </c>
      <c r="BL71" s="19">
        <v>0.05498515049720728</v>
      </c>
      <c r="BM71" s="19">
        <v>0.0658537764634207</v>
      </c>
      <c r="BN71" s="19">
        <v>0.032078460573141794</v>
      </c>
      <c r="BO71" s="19">
        <v>0.052187322872313514</v>
      </c>
      <c r="BP71" s="19">
        <v>0.06358116345833564</v>
      </c>
      <c r="BQ71" s="19">
        <v>0.12810606129597582</v>
      </c>
      <c r="BR71" s="19">
        <v>0.06025254766598425</v>
      </c>
      <c r="BS71" s="19">
        <v>0.09731807715301613</v>
      </c>
      <c r="BT71" s="19">
        <v>0.054364531021704875</v>
      </c>
      <c r="BU71" s="19">
        <v>0.05952227365149701</v>
      </c>
      <c r="BV71" s="19">
        <v>0.05482634716334405</v>
      </c>
      <c r="BW71" s="19">
        <v>0.03571877733051172</v>
      </c>
      <c r="BX71" s="19">
        <v>0.05909907234221708</v>
      </c>
      <c r="BY71" s="19">
        <v>0.22195812176153368</v>
      </c>
      <c r="BZ71" s="19">
        <v>0.16845273781501696</v>
      </c>
      <c r="CA71" s="19">
        <v>0.17768781780080603</v>
      </c>
      <c r="CB71" s="19">
        <v>0.5027675795762669</v>
      </c>
      <c r="CC71" s="4">
        <v>0.039011475862878925</v>
      </c>
      <c r="CD71" s="4">
        <v>0.06407587655246773</v>
      </c>
      <c r="CE71" s="4">
        <v>0.370512991992672</v>
      </c>
      <c r="CF71" s="4">
        <v>-0.2291917423859215</v>
      </c>
      <c r="CG71" s="4">
        <v>0.14261247431258983</v>
      </c>
      <c r="CH71" s="4">
        <v>0.17414394438430655</v>
      </c>
      <c r="CI71" s="4">
        <v>-0.1891387177388192</v>
      </c>
    </row>
    <row r="72" spans="1:87" ht="12.75">
      <c r="A72" t="s">
        <v>41</v>
      </c>
      <c r="B72" s="22">
        <v>0.072782993</v>
      </c>
      <c r="C72" s="22">
        <v>0.082786293</v>
      </c>
      <c r="D72" s="22">
        <v>0.089629225</v>
      </c>
      <c r="E72" s="22">
        <v>0.09470967</v>
      </c>
      <c r="F72" s="22">
        <v>0.104342169</v>
      </c>
      <c r="G72" s="22">
        <v>0.10551313799999999</v>
      </c>
      <c r="H72" s="22">
        <v>0.106118825</v>
      </c>
      <c r="I72" s="22">
        <v>0.10568588300000001</v>
      </c>
      <c r="J72" s="22">
        <v>0.121347111</v>
      </c>
      <c r="K72" s="22">
        <v>0.123835629</v>
      </c>
      <c r="L72" s="22">
        <v>0.131837672</v>
      </c>
      <c r="M72" s="22">
        <v>0.126612813</v>
      </c>
      <c r="N72" s="22">
        <v>0.126526</v>
      </c>
      <c r="O72" s="34">
        <v>0.128797285</v>
      </c>
      <c r="P72" s="34">
        <v>0.146204311</v>
      </c>
      <c r="Q72" s="34">
        <v>0.150943553</v>
      </c>
      <c r="R72" s="34">
        <v>0.165700817</v>
      </c>
      <c r="S72" s="24">
        <v>0.19433008599999999</v>
      </c>
      <c r="T72" s="24">
        <f>194119912/1000000000</f>
        <v>0.194119912</v>
      </c>
      <c r="U72" s="36">
        <v>0.211071277</v>
      </c>
      <c r="V72" s="36">
        <v>0.222141459</v>
      </c>
      <c r="W72" s="22">
        <v>0.232428808</v>
      </c>
      <c r="X72" s="22">
        <v>0.234700324</v>
      </c>
      <c r="Y72" s="2">
        <v>0.242582327</v>
      </c>
      <c r="Z72" s="2">
        <v>0.252396291</v>
      </c>
      <c r="AA72" s="24">
        <v>0.215583286</v>
      </c>
      <c r="AB72" s="3">
        <v>0.224641242</v>
      </c>
      <c r="AC72" s="3">
        <v>0.241310557</v>
      </c>
      <c r="AD72" s="3"/>
      <c r="AE72" t="s">
        <v>41</v>
      </c>
      <c r="AF72" s="40">
        <v>0.010003299999999993</v>
      </c>
      <c r="AG72" s="40">
        <v>0.00684293200000001</v>
      </c>
      <c r="AH72" s="40">
        <v>0.005080444999999989</v>
      </c>
      <c r="AI72" s="40">
        <v>0.009632499000000003</v>
      </c>
      <c r="AJ72" s="40">
        <v>0.001170968999999994</v>
      </c>
      <c r="AK72" s="40">
        <v>0.0006056870000000075</v>
      </c>
      <c r="AL72" s="40">
        <v>-0.0004329419999999917</v>
      </c>
      <c r="AM72" s="40">
        <v>0.015661227999999985</v>
      </c>
      <c r="AN72" s="40">
        <v>0.002488518000000009</v>
      </c>
      <c r="AO72" s="40">
        <v>0.008002042999999986</v>
      </c>
      <c r="AP72" s="40">
        <v>-0.005224858999999998</v>
      </c>
      <c r="AQ72" s="40">
        <v>-8.681299999999115E-05</v>
      </c>
      <c r="AR72" s="40">
        <v>0.0022712850000000118</v>
      </c>
      <c r="AS72" s="40">
        <v>0.017407025999999992</v>
      </c>
      <c r="AT72" s="40">
        <v>0.004739242000000005</v>
      </c>
      <c r="AU72" s="40">
        <v>0.014757263999999992</v>
      </c>
      <c r="AV72" s="40">
        <v>0.028629268999999985</v>
      </c>
      <c r="AW72" s="40">
        <v>-0.00021017399999997965</v>
      </c>
      <c r="AX72" s="40">
        <v>0.016951364999999996</v>
      </c>
      <c r="AY72" s="40">
        <v>0.011070182000000012</v>
      </c>
      <c r="AZ72" s="40">
        <v>0.010287348999999973</v>
      </c>
      <c r="BA72" s="40">
        <v>0.002271516000000001</v>
      </c>
      <c r="BB72" s="40">
        <v>0.007882002999999999</v>
      </c>
      <c r="BC72" s="40">
        <v>0.009813964000000008</v>
      </c>
      <c r="BD72" s="40">
        <v>-0.03681300499999998</v>
      </c>
      <c r="BE72" s="40">
        <v>0.009057955999999978</v>
      </c>
      <c r="BF72" s="3">
        <v>0.016669315000000018</v>
      </c>
      <c r="BG72" s="3"/>
      <c r="BH72" t="s">
        <v>41</v>
      </c>
      <c r="BI72" s="19">
        <v>0.13744007477131356</v>
      </c>
      <c r="BJ72" s="19">
        <v>0.08265778973821197</v>
      </c>
      <c r="BK72" s="19">
        <v>0.0566829067193205</v>
      </c>
      <c r="BL72" s="19">
        <v>0.10170554917993066</v>
      </c>
      <c r="BM72" s="19">
        <v>0.011222394658098338</v>
      </c>
      <c r="BN72" s="19">
        <v>0.005740394148831092</v>
      </c>
      <c r="BO72" s="19">
        <v>-0.0040797850899686435</v>
      </c>
      <c r="BP72" s="19">
        <v>0.14818656527665086</v>
      </c>
      <c r="BQ72" s="19">
        <v>0.020507435071940108</v>
      </c>
      <c r="BR72" s="19">
        <v>0.06461826103374486</v>
      </c>
      <c r="BS72" s="19">
        <v>-0.03963100167606114</v>
      </c>
      <c r="BT72" s="19">
        <v>-0.0006856573038938102</v>
      </c>
      <c r="BU72" s="19">
        <v>0.01795113257354229</v>
      </c>
      <c r="BV72" s="19">
        <v>0.13515056625611316</v>
      </c>
      <c r="BW72" s="19">
        <v>0.03241520012361335</v>
      </c>
      <c r="BX72" s="19">
        <v>0.0977667724569859</v>
      </c>
      <c r="BY72" s="19">
        <v>0.17277687291065066</v>
      </c>
      <c r="BZ72" s="19">
        <v>-0.0010815309370057072</v>
      </c>
      <c r="CA72" s="19">
        <v>0.08732419474824404</v>
      </c>
      <c r="CB72" s="19">
        <v>0.052447600437836986</v>
      </c>
      <c r="CC72" s="4">
        <v>0.04630990111575693</v>
      </c>
      <c r="CD72" s="4">
        <v>0.009772953789790125</v>
      </c>
      <c r="CE72" s="4">
        <v>0.03358326424807151</v>
      </c>
      <c r="CF72" s="4">
        <v>0.040456220044422314</v>
      </c>
      <c r="CG72" s="4">
        <v>-0.14585398562770474</v>
      </c>
      <c r="CH72" s="4">
        <v>0.04201604014886375</v>
      </c>
      <c r="CI72" s="4">
        <v>0.07420416149586645</v>
      </c>
    </row>
    <row r="73" spans="1:87" ht="12.75">
      <c r="A73" t="s">
        <v>42</v>
      </c>
      <c r="B73" s="22">
        <v>0.027561903999999998</v>
      </c>
      <c r="C73" s="22">
        <v>0.033360624</v>
      </c>
      <c r="D73" s="22">
        <v>0.048516921000000005</v>
      </c>
      <c r="E73" s="22">
        <v>0.044925733</v>
      </c>
      <c r="F73" s="22">
        <v>0.041380946</v>
      </c>
      <c r="G73" s="22">
        <v>0.048036366000000004</v>
      </c>
      <c r="H73" s="22">
        <v>0.053084400999999996</v>
      </c>
      <c r="I73" s="22">
        <v>0.043420007</v>
      </c>
      <c r="J73" s="22">
        <v>0.059569870999999996</v>
      </c>
      <c r="K73" s="22">
        <v>0.061460561</v>
      </c>
      <c r="L73" s="22">
        <v>0.063322997</v>
      </c>
      <c r="M73" s="22">
        <v>0.07269445399999999</v>
      </c>
      <c r="N73" s="22">
        <v>0.066728</v>
      </c>
      <c r="O73" s="34">
        <v>0.07193429</v>
      </c>
      <c r="P73" s="34">
        <v>0.067687494</v>
      </c>
      <c r="Q73" s="34">
        <v>0.081302743</v>
      </c>
      <c r="R73" s="34">
        <v>0.086135919</v>
      </c>
      <c r="S73" s="24">
        <v>0.162836637</v>
      </c>
      <c r="T73" s="24">
        <f>271421576/1000000000</f>
        <v>0.271421576</v>
      </c>
      <c r="U73" s="29">
        <v>0.394369223</v>
      </c>
      <c r="V73" s="24">
        <v>0.805001559</v>
      </c>
      <c r="W73" s="22">
        <v>0.775537217</v>
      </c>
      <c r="X73" s="22">
        <v>0.930648152</v>
      </c>
      <c r="Y73" s="2">
        <v>1.584820338</v>
      </c>
      <c r="Z73" s="2">
        <v>0.989958871</v>
      </c>
      <c r="AA73" s="24">
        <v>1.3388227</v>
      </c>
      <c r="AB73" s="3">
        <v>1.673519275</v>
      </c>
      <c r="AC73" s="3">
        <v>1.159518393</v>
      </c>
      <c r="AD73" s="3"/>
      <c r="AE73" t="s">
        <v>42</v>
      </c>
      <c r="AF73" s="40">
        <v>0.00579872</v>
      </c>
      <c r="AG73" s="40">
        <v>0.015156297000000006</v>
      </c>
      <c r="AH73" s="40">
        <v>-0.003591188000000002</v>
      </c>
      <c r="AI73" s="40">
        <v>-0.0035447870000000006</v>
      </c>
      <c r="AJ73" s="40">
        <v>0.006655420000000002</v>
      </c>
      <c r="AK73" s="40">
        <v>0.005048034999999992</v>
      </c>
      <c r="AL73" s="40">
        <v>-0.009664394</v>
      </c>
      <c r="AM73" s="40">
        <v>0.016149864</v>
      </c>
      <c r="AN73" s="40">
        <v>0.0018906900000000004</v>
      </c>
      <c r="AO73" s="40">
        <v>0.001862436000000009</v>
      </c>
      <c r="AP73" s="40">
        <v>0.009371456999999986</v>
      </c>
      <c r="AQ73" s="40">
        <v>-0.005966453999999996</v>
      </c>
      <c r="AR73" s="40">
        <v>0.005206290000000002</v>
      </c>
      <c r="AS73" s="40">
        <v>-0.004246795999999997</v>
      </c>
      <c r="AT73" s="40">
        <v>0.013615248999999996</v>
      </c>
      <c r="AU73" s="40">
        <v>0.0048331760000000085</v>
      </c>
      <c r="AV73" s="40">
        <v>0.076700718</v>
      </c>
      <c r="AW73" s="40">
        <v>0.10858493899999999</v>
      </c>
      <c r="AX73" s="40">
        <v>0.122947647</v>
      </c>
      <c r="AY73" s="40">
        <v>0.41063233600000004</v>
      </c>
      <c r="AZ73" s="40">
        <v>-0.029464342000000032</v>
      </c>
      <c r="BA73" s="40">
        <v>0.15511093499999995</v>
      </c>
      <c r="BB73" s="40">
        <v>0.6541721860000002</v>
      </c>
      <c r="BC73" s="40">
        <v>-0.5948614670000001</v>
      </c>
      <c r="BD73" s="40">
        <v>0.3488638289999999</v>
      </c>
      <c r="BE73" s="40">
        <v>0.33469657500000016</v>
      </c>
      <c r="BF73" s="3">
        <v>-0.5140008820000002</v>
      </c>
      <c r="BG73" s="3"/>
      <c r="BH73" t="s">
        <v>42</v>
      </c>
      <c r="BI73" s="19">
        <v>0.21038894845581063</v>
      </c>
      <c r="BJ73" s="19">
        <v>0.4543169516253655</v>
      </c>
      <c r="BK73" s="19">
        <v>-0.07401928906411852</v>
      </c>
      <c r="BL73" s="19">
        <v>-0.07890326463899877</v>
      </c>
      <c r="BM73" s="19">
        <v>0.16083295920784416</v>
      </c>
      <c r="BN73" s="19">
        <v>0.1050877787049918</v>
      </c>
      <c r="BO73" s="19">
        <v>-0.18205713576762408</v>
      </c>
      <c r="BP73" s="19">
        <v>0.37194521870989106</v>
      </c>
      <c r="BQ73" s="19">
        <v>0.03173903129654252</v>
      </c>
      <c r="BR73" s="19">
        <v>0.030302945005659956</v>
      </c>
      <c r="BS73" s="19">
        <v>0.147994527169963</v>
      </c>
      <c r="BT73" s="19">
        <v>-0.08207577981120812</v>
      </c>
      <c r="BU73" s="19">
        <v>0.07802256923630264</v>
      </c>
      <c r="BV73" s="19">
        <v>-0.059037157383495374</v>
      </c>
      <c r="BW73" s="19">
        <v>0.20114866418307636</v>
      </c>
      <c r="BX73" s="19">
        <v>0.05944665360183492</v>
      </c>
      <c r="BY73" s="19">
        <v>0.8904614809995816</v>
      </c>
      <c r="BZ73" s="19">
        <v>0.6668335885615225</v>
      </c>
      <c r="CA73" s="19">
        <v>0.45297668966449445</v>
      </c>
      <c r="CB73" s="19">
        <v>1.0412382915590754</v>
      </c>
      <c r="CC73" s="4">
        <v>-0.03660159619641188</v>
      </c>
      <c r="CD73" s="4">
        <v>0.20000450216949414</v>
      </c>
      <c r="CE73" s="4">
        <v>0.7029210605470586</v>
      </c>
      <c r="CF73" s="4">
        <v>-0.37534946563766275</v>
      </c>
      <c r="CG73" s="4">
        <v>0.35240234642030893</v>
      </c>
      <c r="CH73" s="4">
        <v>0.24999320298348704</v>
      </c>
      <c r="CI73" s="4">
        <v>-0.30713771253097766</v>
      </c>
    </row>
    <row r="74" spans="1:87" ht="12.75">
      <c r="A74" t="s">
        <v>43</v>
      </c>
      <c r="B74" s="22">
        <v>0.14276066399999998</v>
      </c>
      <c r="C74" s="22">
        <v>0.15397966</v>
      </c>
      <c r="D74" s="22">
        <v>0.167539614</v>
      </c>
      <c r="E74" s="22">
        <v>0.165518837</v>
      </c>
      <c r="F74" s="22">
        <v>0.180854413</v>
      </c>
      <c r="G74" s="22">
        <v>0.192298328</v>
      </c>
      <c r="H74" s="22">
        <v>0.202669488</v>
      </c>
      <c r="I74" s="22">
        <v>0.22823483100000003</v>
      </c>
      <c r="J74" s="22">
        <v>0.23253009</v>
      </c>
      <c r="K74" s="22">
        <v>0.263535842</v>
      </c>
      <c r="L74" s="22">
        <v>0.281963761</v>
      </c>
      <c r="M74" s="22">
        <v>0.306202812</v>
      </c>
      <c r="N74" s="22">
        <v>0.331663</v>
      </c>
      <c r="O74" s="34">
        <v>0.360565823</v>
      </c>
      <c r="P74" s="22">
        <v>0.39214505699999996</v>
      </c>
      <c r="Q74" s="22">
        <v>0.399682251</v>
      </c>
      <c r="R74" s="22">
        <v>0.41419505700000003</v>
      </c>
      <c r="S74" s="24">
        <v>0.456685951</v>
      </c>
      <c r="T74" s="24">
        <f>491452397/1000000000</f>
        <v>0.491452397</v>
      </c>
      <c r="U74" s="29">
        <v>0.526072783</v>
      </c>
      <c r="V74" s="24">
        <v>0.557748834</v>
      </c>
      <c r="W74" s="22">
        <v>0.610079143</v>
      </c>
      <c r="X74" s="22">
        <v>0.649828878</v>
      </c>
      <c r="Y74" s="2">
        <v>0.674666906</v>
      </c>
      <c r="Z74" s="2">
        <v>0.709335722</v>
      </c>
      <c r="AA74" s="24">
        <v>0.741689046</v>
      </c>
      <c r="AB74" s="3">
        <v>0.86999259</v>
      </c>
      <c r="AC74" s="3">
        <v>0.867718246</v>
      </c>
      <c r="AD74" s="3"/>
      <c r="AE74" t="s">
        <v>43</v>
      </c>
      <c r="AF74" s="40">
        <v>0.011218996000000009</v>
      </c>
      <c r="AG74" s="40">
        <v>0.013559954000000013</v>
      </c>
      <c r="AH74" s="40">
        <v>-0.0020207770000000014</v>
      </c>
      <c r="AI74" s="40">
        <v>0.01533557599999999</v>
      </c>
      <c r="AJ74" s="40">
        <v>0.011443914999999999</v>
      </c>
      <c r="AK74" s="40">
        <v>0.010371160000000018</v>
      </c>
      <c r="AL74" s="40">
        <v>0.025565343000000018</v>
      </c>
      <c r="AM74" s="40">
        <v>0.004295258999999968</v>
      </c>
      <c r="AN74" s="40">
        <v>0.031005752000000025</v>
      </c>
      <c r="AO74" s="40">
        <v>0.01842791899999996</v>
      </c>
      <c r="AP74" s="40">
        <v>0.02423905100000001</v>
      </c>
      <c r="AQ74" s="40">
        <v>0.025460187999999995</v>
      </c>
      <c r="AR74" s="40">
        <v>0.028902823000000022</v>
      </c>
      <c r="AS74" s="40">
        <v>0.031579233999999956</v>
      </c>
      <c r="AT74" s="40">
        <v>0.007537194000000025</v>
      </c>
      <c r="AU74" s="40">
        <v>0.014512806000000045</v>
      </c>
      <c r="AV74" s="40">
        <v>0.042490893999999946</v>
      </c>
      <c r="AW74" s="40">
        <v>0.034766446000000006</v>
      </c>
      <c r="AX74" s="40">
        <v>0.03462038600000006</v>
      </c>
      <c r="AY74" s="40">
        <v>0.03167605099999993</v>
      </c>
      <c r="AZ74" s="40">
        <v>0.05233030900000002</v>
      </c>
      <c r="BA74" s="40">
        <v>0.03974973500000001</v>
      </c>
      <c r="BB74" s="40">
        <v>0.024838028000000012</v>
      </c>
      <c r="BC74" s="40">
        <v>0.034668815999999936</v>
      </c>
      <c r="BD74" s="40">
        <v>0.03235332400000002</v>
      </c>
      <c r="BE74" s="40">
        <v>0.128303544</v>
      </c>
      <c r="BF74" s="3">
        <v>-0.002274343999999928</v>
      </c>
      <c r="BG74" s="3"/>
      <c r="BH74" t="s">
        <v>43</v>
      </c>
      <c r="BI74" s="19">
        <v>0.0785860452428269</v>
      </c>
      <c r="BJ74" s="19">
        <v>0.08806328056575793</v>
      </c>
      <c r="BK74" s="19">
        <v>-0.012061487738655058</v>
      </c>
      <c r="BL74" s="19">
        <v>0.09265154515313559</v>
      </c>
      <c r="BM74" s="19">
        <v>0.06327694641324566</v>
      </c>
      <c r="BN74" s="19">
        <v>0.05393265821843245</v>
      </c>
      <c r="BO74" s="19">
        <v>0.12614302849573497</v>
      </c>
      <c r="BP74" s="19">
        <v>0.018819471949923224</v>
      </c>
      <c r="BQ74" s="19">
        <v>0.13334081623586877</v>
      </c>
      <c r="BR74" s="19">
        <v>0.06992566498791446</v>
      </c>
      <c r="BS74" s="19">
        <v>0.08596512868900204</v>
      </c>
      <c r="BT74" s="19">
        <v>0.08314811948885693</v>
      </c>
      <c r="BU74" s="19">
        <v>0.08714515336350459</v>
      </c>
      <c r="BV74" s="19">
        <v>0.08758243844980271</v>
      </c>
      <c r="BW74" s="19">
        <v>0.01922042332411709</v>
      </c>
      <c r="BX74" s="19">
        <v>0.036310859348117626</v>
      </c>
      <c r="BY74" s="19">
        <v>0.10258667572655253</v>
      </c>
      <c r="BZ74" s="19">
        <v>0.07612768889402513</v>
      </c>
      <c r="CA74" s="19">
        <v>0.0704450445482313</v>
      </c>
      <c r="CB74" s="19">
        <v>0.06021229765844002</v>
      </c>
      <c r="CC74" s="4">
        <v>0.09382414773456975</v>
      </c>
      <c r="CD74" s="4">
        <v>0.06515504661335392</v>
      </c>
      <c r="CE74" s="4">
        <v>0.03822241337818787</v>
      </c>
      <c r="CF74" s="4">
        <v>0.051386566751207945</v>
      </c>
      <c r="CG74" s="4">
        <v>0.04561073550444992</v>
      </c>
      <c r="CH74" s="4">
        <v>0.17298832265617686</v>
      </c>
      <c r="CI74" s="4">
        <v>-0.002614210771611202</v>
      </c>
    </row>
    <row r="75" spans="1:87" ht="12.75">
      <c r="A75" t="s">
        <v>44</v>
      </c>
      <c r="B75" s="22">
        <v>0.026088174</v>
      </c>
      <c r="C75" s="22">
        <v>0.045671599</v>
      </c>
      <c r="D75" s="22">
        <v>0.014930617</v>
      </c>
      <c r="E75" s="22">
        <v>0.031436491</v>
      </c>
      <c r="F75" s="22">
        <v>0.028520695</v>
      </c>
      <c r="G75" s="22">
        <v>0.03263495</v>
      </c>
      <c r="H75" s="22">
        <v>0.028751213</v>
      </c>
      <c r="I75" s="22">
        <v>0.033668823</v>
      </c>
      <c r="J75" s="22">
        <v>0.023694937</v>
      </c>
      <c r="K75" s="22">
        <v>0.044310518</v>
      </c>
      <c r="L75" s="22">
        <v>0.045731215</v>
      </c>
      <c r="M75" s="22">
        <v>0.068228872</v>
      </c>
      <c r="N75" s="22">
        <v>0.080013</v>
      </c>
      <c r="O75" s="34">
        <v>0.079639411</v>
      </c>
      <c r="P75" s="34">
        <v>0.070040171</v>
      </c>
      <c r="Q75" s="34">
        <v>0.068297131</v>
      </c>
      <c r="R75" s="34">
        <v>0.075576573</v>
      </c>
      <c r="S75" s="24">
        <v>0.09236169200000001</v>
      </c>
      <c r="T75" s="24">
        <f>101874772/1000000000</f>
        <v>0.101874772</v>
      </c>
      <c r="U75" s="29">
        <v>0.115503435</v>
      </c>
      <c r="V75" s="24">
        <v>0.289084443</v>
      </c>
      <c r="W75" s="22">
        <v>0.329037708</v>
      </c>
      <c r="X75" s="22">
        <v>0.256666564</v>
      </c>
      <c r="Y75" s="2">
        <v>0.337419436</v>
      </c>
      <c r="Z75" s="2">
        <v>0.23701069</v>
      </c>
      <c r="AA75" s="24">
        <v>0.204742689</v>
      </c>
      <c r="AB75" s="3">
        <v>0.168190359</v>
      </c>
      <c r="AC75" s="3">
        <v>0.112420032</v>
      </c>
      <c r="AD75" s="3"/>
      <c r="AE75" t="s">
        <v>44</v>
      </c>
      <c r="AF75" s="40">
        <v>0.019583425</v>
      </c>
      <c r="AG75" s="40">
        <v>-0.030740982</v>
      </c>
      <c r="AH75" s="40">
        <v>0.016505873999999997</v>
      </c>
      <c r="AI75" s="40">
        <v>-0.0029157959999999983</v>
      </c>
      <c r="AJ75" s="40">
        <v>0.004114255000000004</v>
      </c>
      <c r="AK75" s="40">
        <v>-0.0038837370000000017</v>
      </c>
      <c r="AL75" s="40">
        <v>0.004917609999999999</v>
      </c>
      <c r="AM75" s="40">
        <v>-0.009973886000000001</v>
      </c>
      <c r="AN75" s="40">
        <v>0.020615581</v>
      </c>
      <c r="AO75" s="40">
        <v>0.0014206969999999985</v>
      </c>
      <c r="AP75" s="40">
        <v>0.022497656999999997</v>
      </c>
      <c r="AQ75" s="40">
        <v>0.011784128000000005</v>
      </c>
      <c r="AR75" s="40">
        <v>-0.0003735890000000075</v>
      </c>
      <c r="AS75" s="40">
        <v>-0.009599239999999995</v>
      </c>
      <c r="AT75" s="40">
        <v>-0.0017430400000000013</v>
      </c>
      <c r="AU75" s="40">
        <v>0.007279441999999997</v>
      </c>
      <c r="AV75" s="40">
        <v>0.016785119000000015</v>
      </c>
      <c r="AW75" s="40">
        <v>0.009513079999999993</v>
      </c>
      <c r="AX75" s="40">
        <v>0.013628663</v>
      </c>
      <c r="AY75" s="40">
        <v>0.17358100800000004</v>
      </c>
      <c r="AZ75" s="40">
        <v>0.03995326499999996</v>
      </c>
      <c r="BA75" s="40">
        <v>-0.072371144</v>
      </c>
      <c r="BB75" s="40">
        <v>0.08075287200000003</v>
      </c>
      <c r="BC75" s="40">
        <v>-0.10040874600000002</v>
      </c>
      <c r="BD75" s="40">
        <v>-0.03226800099999999</v>
      </c>
      <c r="BE75" s="40">
        <v>-0.036552329999999994</v>
      </c>
      <c r="BF75" s="3">
        <v>-0.05577032700000001</v>
      </c>
      <c r="BG75" s="3"/>
      <c r="BH75" t="s">
        <v>44</v>
      </c>
      <c r="BI75" s="19">
        <v>0.7506629248946286</v>
      </c>
      <c r="BJ75" s="19">
        <v>-0.6730874914189012</v>
      </c>
      <c r="BK75" s="19">
        <v>1.1055051509257787</v>
      </c>
      <c r="BL75" s="19">
        <v>-0.09275195504485531</v>
      </c>
      <c r="BM75" s="19">
        <v>0.14425507513053257</v>
      </c>
      <c r="BN75" s="19">
        <v>-0.11900545274314811</v>
      </c>
      <c r="BO75" s="19">
        <v>0.17104008794341996</v>
      </c>
      <c r="BP75" s="19">
        <v>-0.2962350658946409</v>
      </c>
      <c r="BQ75" s="19">
        <v>0.8700416042465107</v>
      </c>
      <c r="BR75" s="19">
        <v>0.03206229726314638</v>
      </c>
      <c r="BS75" s="19">
        <v>0.49195406244946693</v>
      </c>
      <c r="BT75" s="19">
        <v>0.17271468301571813</v>
      </c>
      <c r="BU75" s="19">
        <v>-0.0046691037706373655</v>
      </c>
      <c r="BV75" s="19">
        <v>-0.12053378948269715</v>
      </c>
      <c r="BW75" s="19">
        <v>-0.024886289897835933</v>
      </c>
      <c r="BX75" s="19">
        <v>0.10658488714555224</v>
      </c>
      <c r="BY75" s="19">
        <v>0.22209420636206958</v>
      </c>
      <c r="BZ75" s="19">
        <v>0.10299811311382204</v>
      </c>
      <c r="CA75" s="19">
        <v>0.1337785865179654</v>
      </c>
      <c r="CB75" s="19">
        <v>1.5028211758377579</v>
      </c>
      <c r="CC75" s="4">
        <v>0.1382062091802012</v>
      </c>
      <c r="CD75" s="4">
        <v>-0.21994787296536847</v>
      </c>
      <c r="CE75" s="4">
        <v>0.3146217050694614</v>
      </c>
      <c r="CF75" s="4">
        <v>-0.29757842995149814</v>
      </c>
      <c r="CG75" s="4">
        <v>-0.13614576203292766</v>
      </c>
      <c r="CH75" s="4">
        <v>-0.17852813293860761</v>
      </c>
      <c r="CI75" s="4">
        <v>-0.3315905104881785</v>
      </c>
    </row>
    <row r="76" spans="2:87" ht="12.75">
      <c r="B76" s="23"/>
      <c r="C76" s="2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3"/>
      <c r="R76" s="23"/>
      <c r="S76" s="24"/>
      <c r="T76" s="24"/>
      <c r="U76" s="29"/>
      <c r="V76" s="24"/>
      <c r="W76" s="24"/>
      <c r="X76" s="23"/>
      <c r="Y76" s="23"/>
      <c r="Z76" s="23"/>
      <c r="AA76" s="23"/>
      <c r="AB76" s="3"/>
      <c r="AC76" s="3"/>
      <c r="AD76" s="3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3"/>
      <c r="BG76" s="3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4"/>
      <c r="CD76" s="4"/>
      <c r="CE76" s="4"/>
      <c r="CF76" s="4"/>
      <c r="CH76" s="4"/>
      <c r="CI76" s="4"/>
    </row>
    <row r="77" spans="1:87" ht="12.75">
      <c r="A77" s="10" t="s">
        <v>51</v>
      </c>
      <c r="B77" s="23"/>
      <c r="C77" s="2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3"/>
      <c r="R77" s="23"/>
      <c r="S77" s="24"/>
      <c r="T77" s="24"/>
      <c r="U77" s="29"/>
      <c r="V77" s="24"/>
      <c r="W77" s="24"/>
      <c r="X77" s="23"/>
      <c r="Y77" s="23"/>
      <c r="Z77" s="23"/>
      <c r="AA77" s="23"/>
      <c r="AB77" s="3"/>
      <c r="AC77" s="3"/>
      <c r="AD77" s="3"/>
      <c r="AE77" s="10" t="s">
        <v>51</v>
      </c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3"/>
      <c r="BG77" s="3"/>
      <c r="BH77" s="10" t="s">
        <v>51</v>
      </c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4"/>
      <c r="CD77" s="4"/>
      <c r="CE77" s="4"/>
      <c r="CF77" s="4"/>
      <c r="CH77" s="4"/>
      <c r="CI77" s="4"/>
    </row>
    <row r="78" spans="1:87" ht="12.75">
      <c r="A78" t="s">
        <v>40</v>
      </c>
      <c r="B78" s="22">
        <v>4.447318140999999</v>
      </c>
      <c r="C78" s="22">
        <v>4.238893243000001</v>
      </c>
      <c r="D78" s="22">
        <v>4.858079967</v>
      </c>
      <c r="E78" s="22">
        <v>5.24036164</v>
      </c>
      <c r="F78" s="22">
        <v>5.38656228</v>
      </c>
      <c r="G78" s="22">
        <v>5.423678785</v>
      </c>
      <c r="H78" s="22">
        <v>5.360716782000001</v>
      </c>
      <c r="I78" s="22">
        <v>5.852329781000001</v>
      </c>
      <c r="J78" s="22">
        <v>6.594845265</v>
      </c>
      <c r="K78" s="22">
        <v>7.355040515</v>
      </c>
      <c r="L78" s="22">
        <v>7.780341812</v>
      </c>
      <c r="M78" s="22">
        <v>8.21041718</v>
      </c>
      <c r="N78" s="22">
        <v>8.51601</v>
      </c>
      <c r="O78" s="34">
        <v>8.422730281</v>
      </c>
      <c r="P78" s="34">
        <v>9.038026835</v>
      </c>
      <c r="Q78" s="34">
        <v>9.082014595</v>
      </c>
      <c r="R78" s="34">
        <v>9.210812795</v>
      </c>
      <c r="S78" s="24">
        <v>10.380414157999999</v>
      </c>
      <c r="T78" s="24">
        <f>+SUM(T79:T82)</f>
        <v>10.644826745</v>
      </c>
      <c r="U78" s="29">
        <v>12.083119573000001</v>
      </c>
      <c r="V78" s="24">
        <v>13.341392890999998</v>
      </c>
      <c r="W78" s="22">
        <v>15.294394935</v>
      </c>
      <c r="X78" s="22">
        <v>15.657472015</v>
      </c>
      <c r="Y78" s="2">
        <v>16.049481011</v>
      </c>
      <c r="Z78" s="2">
        <v>15.55769556</v>
      </c>
      <c r="AA78" s="24">
        <v>17.061379675</v>
      </c>
      <c r="AB78" s="32">
        <v>19.170369719</v>
      </c>
      <c r="AC78" s="32">
        <v>18.597669004</v>
      </c>
      <c r="AD78" s="32"/>
      <c r="AE78" t="s">
        <v>40</v>
      </c>
      <c r="AF78" s="40">
        <v>-0.20842489799999875</v>
      </c>
      <c r="AG78" s="40">
        <v>0.6191867239999995</v>
      </c>
      <c r="AH78" s="40">
        <v>0.3822816729999996</v>
      </c>
      <c r="AI78" s="40">
        <v>0.14620064</v>
      </c>
      <c r="AJ78" s="40">
        <v>0.03711650500000019</v>
      </c>
      <c r="AK78" s="40">
        <v>-0.0629620029999991</v>
      </c>
      <c r="AL78" s="40">
        <v>0.491612999</v>
      </c>
      <c r="AM78" s="40">
        <v>0.7425154839999992</v>
      </c>
      <c r="AN78" s="40">
        <v>0.7601952499999998</v>
      </c>
      <c r="AO78" s="40">
        <v>0.42530129699999986</v>
      </c>
      <c r="AP78" s="40">
        <v>0.4300753680000007</v>
      </c>
      <c r="AQ78" s="40">
        <v>0.3055928199999993</v>
      </c>
      <c r="AR78" s="40">
        <v>-0.09327971899999987</v>
      </c>
      <c r="AS78" s="40">
        <v>0.6152965540000004</v>
      </c>
      <c r="AT78" s="40">
        <v>0.043987760000000264</v>
      </c>
      <c r="AU78" s="40">
        <v>0.1287982000000003</v>
      </c>
      <c r="AV78" s="40">
        <v>1.1696013629999982</v>
      </c>
      <c r="AW78" s="40">
        <v>0.2644125870000007</v>
      </c>
      <c r="AX78" s="40">
        <v>1.4382928280000016</v>
      </c>
      <c r="AY78" s="40">
        <v>1.258273317999997</v>
      </c>
      <c r="AZ78" s="40">
        <v>1.9530020440000015</v>
      </c>
      <c r="BA78" s="40">
        <v>0.36307708000000005</v>
      </c>
      <c r="BB78" s="40">
        <v>0.3920089960000013</v>
      </c>
      <c r="BC78" s="40">
        <v>-0.49178545100000015</v>
      </c>
      <c r="BD78" s="40">
        <v>1.5036841150000004</v>
      </c>
      <c r="BE78" s="40">
        <v>2.1089900439999987</v>
      </c>
      <c r="BF78" s="3">
        <v>-0.5727007149999999</v>
      </c>
      <c r="BG78" s="3"/>
      <c r="BH78" t="s">
        <v>40</v>
      </c>
      <c r="BI78" s="19">
        <v>-0.04686529980361007</v>
      </c>
      <c r="BJ78" s="19">
        <v>0.14607273373126547</v>
      </c>
      <c r="BK78" s="19">
        <v>0.07868986834238326</v>
      </c>
      <c r="BL78" s="19">
        <v>0.027898960042001986</v>
      </c>
      <c r="BM78" s="19">
        <v>0.006890573815104982</v>
      </c>
      <c r="BN78" s="19">
        <v>-0.01160872638219837</v>
      </c>
      <c r="BO78" s="19">
        <v>0.09170657936093889</v>
      </c>
      <c r="BP78" s="19">
        <v>0.126875195312921</v>
      </c>
      <c r="BQ78" s="19">
        <v>0.11527112759331735</v>
      </c>
      <c r="BR78" s="19">
        <v>0.057824466926134924</v>
      </c>
      <c r="BS78" s="19">
        <v>0.0552771816961402</v>
      </c>
      <c r="BT78" s="19">
        <v>0.03722013307002255</v>
      </c>
      <c r="BU78" s="19">
        <v>-0.010953453436527186</v>
      </c>
      <c r="BV78" s="19">
        <v>0.0730519123220634</v>
      </c>
      <c r="BW78" s="19">
        <v>0.004866964969572395</v>
      </c>
      <c r="BX78" s="19">
        <v>0.014181677275756492</v>
      </c>
      <c r="BY78" s="19">
        <v>0.12698134128129332</v>
      </c>
      <c r="BZ78" s="19">
        <v>0.025472257944180645</v>
      </c>
      <c r="CA78" s="19">
        <v>0.1351166028771285</v>
      </c>
      <c r="CB78" s="19">
        <v>0.1041348064461463</v>
      </c>
      <c r="CC78" s="4">
        <v>0.1463866674159249</v>
      </c>
      <c r="CD78" s="4">
        <v>0.02373922482994912</v>
      </c>
      <c r="CE78" s="4">
        <v>0.02503654457274157</v>
      </c>
      <c r="CF78" s="4">
        <v>-0.030641828895460233</v>
      </c>
      <c r="CG78" s="4">
        <v>0.09665211079628559</v>
      </c>
      <c r="CH78" s="4">
        <v>0.12361192847084324</v>
      </c>
      <c r="CI78" s="4">
        <v>-0.02987426551468065</v>
      </c>
    </row>
    <row r="79" spans="1:87" ht="12.75">
      <c r="A79" t="s">
        <v>41</v>
      </c>
      <c r="B79" s="22">
        <v>1.29371218</v>
      </c>
      <c r="C79" s="22">
        <v>1.407122249</v>
      </c>
      <c r="D79" s="22">
        <v>1.47344837</v>
      </c>
      <c r="E79" s="22">
        <v>1.464901183</v>
      </c>
      <c r="F79" s="22">
        <v>1.4903650849999999</v>
      </c>
      <c r="G79" s="22">
        <v>1.601947507</v>
      </c>
      <c r="H79" s="22">
        <v>1.695015621</v>
      </c>
      <c r="I79" s="22">
        <v>1.877347544</v>
      </c>
      <c r="J79" s="22">
        <v>2.033255775</v>
      </c>
      <c r="K79" s="22">
        <v>2.262359574</v>
      </c>
      <c r="L79" s="22">
        <v>2.507938598</v>
      </c>
      <c r="M79" s="22">
        <v>2.5873212010000004</v>
      </c>
      <c r="N79" s="22">
        <v>2.527775</v>
      </c>
      <c r="O79" s="34">
        <v>2.570397966</v>
      </c>
      <c r="P79" s="34">
        <v>2.543402311</v>
      </c>
      <c r="Q79" s="34">
        <v>2.618081016</v>
      </c>
      <c r="R79" s="34">
        <v>2.748402795</v>
      </c>
      <c r="S79" s="24">
        <v>3.2233138180000003</v>
      </c>
      <c r="T79" s="24">
        <f>3101537525/1000000000</f>
        <v>3.101537525</v>
      </c>
      <c r="U79" s="29">
        <v>3.344378033</v>
      </c>
      <c r="V79" s="24">
        <v>3.586931617</v>
      </c>
      <c r="W79" s="22">
        <v>3.541316833</v>
      </c>
      <c r="X79" s="22">
        <v>3.591882791</v>
      </c>
      <c r="Y79" s="2">
        <v>3.706290036</v>
      </c>
      <c r="Z79" s="2">
        <v>3.950725998</v>
      </c>
      <c r="AA79" s="24">
        <v>3.997250305</v>
      </c>
      <c r="AB79" s="3">
        <v>4.234110585</v>
      </c>
      <c r="AC79" s="3">
        <v>4.615734529</v>
      </c>
      <c r="AD79" s="3"/>
      <c r="AE79" t="s">
        <v>41</v>
      </c>
      <c r="AF79" s="40">
        <v>0.11341006899999995</v>
      </c>
      <c r="AG79" s="40">
        <v>0.06632612100000013</v>
      </c>
      <c r="AH79" s="40">
        <v>-0.008547187000000012</v>
      </c>
      <c r="AI79" s="40">
        <v>0.025463901999999816</v>
      </c>
      <c r="AJ79" s="40">
        <v>0.11158242200000013</v>
      </c>
      <c r="AK79" s="40">
        <v>0.09306811400000004</v>
      </c>
      <c r="AL79" s="40">
        <v>0.182331923</v>
      </c>
      <c r="AM79" s="40">
        <v>0.15590823100000017</v>
      </c>
      <c r="AN79" s="40">
        <v>0.22910379899999977</v>
      </c>
      <c r="AO79" s="40">
        <v>0.24557902399999998</v>
      </c>
      <c r="AP79" s="40">
        <v>0.07938260300000044</v>
      </c>
      <c r="AQ79" s="40">
        <v>-0.0595462010000003</v>
      </c>
      <c r="AR79" s="40">
        <v>0.04262296599999971</v>
      </c>
      <c r="AS79" s="40">
        <v>-0.026995654999999896</v>
      </c>
      <c r="AT79" s="40">
        <v>0.07467870500000018</v>
      </c>
      <c r="AU79" s="40">
        <v>0.13032177899999997</v>
      </c>
      <c r="AV79" s="40">
        <v>0.4749110230000002</v>
      </c>
      <c r="AW79" s="40">
        <v>-0.12177629300000037</v>
      </c>
      <c r="AX79" s="40">
        <v>0.242840508</v>
      </c>
      <c r="AY79" s="40">
        <v>0.24255358399999993</v>
      </c>
      <c r="AZ79" s="40">
        <v>-0.04561478399999963</v>
      </c>
      <c r="BA79" s="40">
        <v>0.050565957999999966</v>
      </c>
      <c r="BB79" s="40">
        <v>0.11440724499999977</v>
      </c>
      <c r="BC79" s="40">
        <v>0.24443596199999984</v>
      </c>
      <c r="BD79" s="40">
        <v>0.04652430700000032</v>
      </c>
      <c r="BE79" s="40">
        <v>0.2368602799999997</v>
      </c>
      <c r="BF79" s="3">
        <v>0.3816239440000002</v>
      </c>
      <c r="BG79" s="3"/>
      <c r="BH79" t="s">
        <v>41</v>
      </c>
      <c r="BI79" s="19">
        <v>0.08766251934027548</v>
      </c>
      <c r="BJ79" s="19">
        <v>0.04713600474097836</v>
      </c>
      <c r="BK79" s="19">
        <v>-0.005800805222649241</v>
      </c>
      <c r="BL79" s="19">
        <v>0.017382675565768734</v>
      </c>
      <c r="BM79" s="19">
        <v>0.0748691868341777</v>
      </c>
      <c r="BN79" s="19">
        <v>0.05809685622863548</v>
      </c>
      <c r="BO79" s="19">
        <v>0.10756946469462655</v>
      </c>
      <c r="BP79" s="19">
        <v>0.08304707964078503</v>
      </c>
      <c r="BQ79" s="19">
        <v>0.11267829744637009</v>
      </c>
      <c r="BR79" s="19">
        <v>0.108549952369331</v>
      </c>
      <c r="BS79" s="19">
        <v>0.031652530513827375</v>
      </c>
      <c r="BT79" s="19">
        <v>-0.02301461487541078</v>
      </c>
      <c r="BU79" s="19">
        <v>0.016861851232803437</v>
      </c>
      <c r="BV79" s="19">
        <v>-0.01050251959310798</v>
      </c>
      <c r="BW79" s="19">
        <v>0.02936173513605028</v>
      </c>
      <c r="BX79" s="19">
        <v>0.04977759595809237</v>
      </c>
      <c r="BY79" s="19">
        <v>0.17279527726575472</v>
      </c>
      <c r="BZ79" s="19">
        <v>-0.03777984393575431</v>
      </c>
      <c r="CA79" s="19">
        <v>0.0782968144162628</v>
      </c>
      <c r="CB79" s="19">
        <v>0.07252576760361706</v>
      </c>
      <c r="CC79" s="4">
        <v>-0.012716937168194593</v>
      </c>
      <c r="CD79" s="4">
        <v>0.01427885738118591</v>
      </c>
      <c r="CE79" s="4">
        <v>0.03185160865679254</v>
      </c>
      <c r="CF79" s="4">
        <v>0.06595165505822272</v>
      </c>
      <c r="CG79" s="4">
        <v>0.011776141150652463</v>
      </c>
      <c r="CH79" s="4">
        <v>0.05925580384688962</v>
      </c>
      <c r="CI79" s="4">
        <v>0.09013084007582675</v>
      </c>
    </row>
    <row r="80" spans="1:87" ht="12.75">
      <c r="A80" t="s">
        <v>42</v>
      </c>
      <c r="B80" s="22">
        <v>2.04282739</v>
      </c>
      <c r="C80" s="22">
        <v>1.632958664</v>
      </c>
      <c r="D80" s="22">
        <v>2.027059106</v>
      </c>
      <c r="E80" s="22">
        <v>2.301124324</v>
      </c>
      <c r="F80" s="22">
        <v>2.275343278</v>
      </c>
      <c r="G80" s="22">
        <v>2.108132798</v>
      </c>
      <c r="H80" s="22">
        <v>1.798160223</v>
      </c>
      <c r="I80" s="22">
        <v>1.9480457610000002</v>
      </c>
      <c r="J80" s="22">
        <v>2.3999729779999996</v>
      </c>
      <c r="K80" s="22">
        <v>2.7460285439999996</v>
      </c>
      <c r="L80" s="22">
        <v>2.7307026179999996</v>
      </c>
      <c r="M80" s="22">
        <v>2.7514387969999996</v>
      </c>
      <c r="N80" s="22">
        <v>3.326603</v>
      </c>
      <c r="O80" s="34">
        <v>3.149883008</v>
      </c>
      <c r="P80" s="34">
        <v>3.188811647</v>
      </c>
      <c r="Q80" s="34">
        <v>3.497511596</v>
      </c>
      <c r="R80" s="34">
        <v>3.443908486</v>
      </c>
      <c r="S80" s="24">
        <v>3.835154627</v>
      </c>
      <c r="T80" s="24">
        <f>3941613900/1000000000</f>
        <v>3.9416139</v>
      </c>
      <c r="U80" s="29">
        <v>5.001342745</v>
      </c>
      <c r="V80" s="24">
        <v>5.673999471</v>
      </c>
      <c r="W80" s="22">
        <v>7.510566044</v>
      </c>
      <c r="X80" s="22">
        <v>7.675716854</v>
      </c>
      <c r="Y80" s="2">
        <v>7.771636659</v>
      </c>
      <c r="Z80" s="2">
        <v>6.616459596</v>
      </c>
      <c r="AA80" s="24">
        <v>7.954761397</v>
      </c>
      <c r="AB80" s="3">
        <v>8.933145988</v>
      </c>
      <c r="AC80" s="3">
        <v>8.236735678</v>
      </c>
      <c r="AD80" s="3"/>
      <c r="AE80" t="s">
        <v>42</v>
      </c>
      <c r="AF80" s="40">
        <v>-0.4098687259999998</v>
      </c>
      <c r="AG80" s="40">
        <v>0.39410044199999983</v>
      </c>
      <c r="AH80" s="40">
        <v>0.27406521800000005</v>
      </c>
      <c r="AI80" s="40">
        <v>-0.025781046000000085</v>
      </c>
      <c r="AJ80" s="40">
        <v>-0.1672104799999996</v>
      </c>
      <c r="AK80" s="40">
        <v>-0.3099725750000002</v>
      </c>
      <c r="AL80" s="40">
        <v>0.14988553800000015</v>
      </c>
      <c r="AM80" s="40">
        <v>0.4519272169999995</v>
      </c>
      <c r="AN80" s="40">
        <v>0.346055566</v>
      </c>
      <c r="AO80" s="40">
        <v>-0.015325926000000045</v>
      </c>
      <c r="AP80" s="40">
        <v>0.02073617900000002</v>
      </c>
      <c r="AQ80" s="40">
        <v>0.5751642030000004</v>
      </c>
      <c r="AR80" s="40">
        <v>-0.17671999199999977</v>
      </c>
      <c r="AS80" s="40">
        <v>0.038928638999999876</v>
      </c>
      <c r="AT80" s="40">
        <v>0.30869994899999975</v>
      </c>
      <c r="AU80" s="40">
        <v>-0.05360310999999962</v>
      </c>
      <c r="AV80" s="40">
        <v>0.3912461409999999</v>
      </c>
      <c r="AW80" s="40">
        <v>0.10645927300000002</v>
      </c>
      <c r="AX80" s="40">
        <v>1.0597288449999995</v>
      </c>
      <c r="AY80" s="40">
        <v>0.6726567260000005</v>
      </c>
      <c r="AZ80" s="40">
        <v>1.8365665729999998</v>
      </c>
      <c r="BA80" s="40">
        <v>0.1651508100000001</v>
      </c>
      <c r="BB80" s="40">
        <v>0.0959198050000003</v>
      </c>
      <c r="BC80" s="40">
        <v>-1.155177063</v>
      </c>
      <c r="BD80" s="40">
        <v>1.338301801</v>
      </c>
      <c r="BE80" s="40">
        <v>0.9783845909999993</v>
      </c>
      <c r="BF80" s="3">
        <v>-0.6964103099999992</v>
      </c>
      <c r="BG80" s="3"/>
      <c r="BH80" t="s">
        <v>42</v>
      </c>
      <c r="BI80" s="19">
        <v>-0.2006379628579387</v>
      </c>
      <c r="BJ80" s="19">
        <v>0.24134134604156754</v>
      </c>
      <c r="BK80" s="19">
        <v>0.13520336786864273</v>
      </c>
      <c r="BL80" s="19">
        <v>-0.011203673669915145</v>
      </c>
      <c r="BM80" s="19">
        <v>-0.07348802337508197</v>
      </c>
      <c r="BN80" s="19">
        <v>-0.14703655068317958</v>
      </c>
      <c r="BO80" s="19">
        <v>0.08335494027886754</v>
      </c>
      <c r="BP80" s="19">
        <v>0.2319900415316781</v>
      </c>
      <c r="BQ80" s="19">
        <v>0.1441914426421513</v>
      </c>
      <c r="BR80" s="19">
        <v>-0.005581124068606932</v>
      </c>
      <c r="BS80" s="19">
        <v>0.007593715574633848</v>
      </c>
      <c r="BT80" s="19">
        <v>0.20904124911923325</v>
      </c>
      <c r="BU80" s="19">
        <v>-0.053123258771786044</v>
      </c>
      <c r="BV80" s="19">
        <v>0.01235875710340029</v>
      </c>
      <c r="BW80" s="19">
        <v>0.09680720693880474</v>
      </c>
      <c r="BX80" s="19">
        <v>-0.015326070701610798</v>
      </c>
      <c r="BY80" s="19">
        <v>0.11360526639731386</v>
      </c>
      <c r="BZ80" s="19">
        <v>0.02775879549953802</v>
      </c>
      <c r="CA80" s="19">
        <v>0.2688565830864356</v>
      </c>
      <c r="CB80" s="19">
        <v>0.13449522664138078</v>
      </c>
      <c r="CC80" s="4">
        <v>0.3236811322219455</v>
      </c>
      <c r="CD80" s="4">
        <v>0.021989129585237438</v>
      </c>
      <c r="CE80" s="4">
        <v>0.01249652727223962</v>
      </c>
      <c r="CF80" s="4">
        <v>-0.1486401273870979</v>
      </c>
      <c r="CG80" s="4">
        <v>0.20226856698544252</v>
      </c>
      <c r="CH80" s="4">
        <v>0.12299358109835702</v>
      </c>
      <c r="CI80" s="4">
        <v>-0.0779580128809599</v>
      </c>
    </row>
    <row r="81" spans="1:87" ht="12.75">
      <c r="A81" t="s">
        <v>43</v>
      </c>
      <c r="B81" s="22">
        <v>0.956618851</v>
      </c>
      <c r="C81" s="22">
        <v>1.030853383</v>
      </c>
      <c r="D81" s="22">
        <v>1.132955852</v>
      </c>
      <c r="E81" s="22">
        <v>1.2372257819999999</v>
      </c>
      <c r="F81" s="22">
        <v>1.3443052009999998</v>
      </c>
      <c r="G81" s="22">
        <v>1.444726412</v>
      </c>
      <c r="H81" s="22">
        <v>1.519682921</v>
      </c>
      <c r="I81" s="22">
        <v>1.688940956</v>
      </c>
      <c r="J81" s="22">
        <v>1.817763764</v>
      </c>
      <c r="K81" s="22">
        <v>1.959401451</v>
      </c>
      <c r="L81" s="22">
        <v>2.083057223</v>
      </c>
      <c r="M81" s="22">
        <v>2.220851923</v>
      </c>
      <c r="N81" s="22">
        <v>2.0486489999999997</v>
      </c>
      <c r="O81" s="34">
        <v>2.1420118539999997</v>
      </c>
      <c r="P81" s="22">
        <v>2.580279566</v>
      </c>
      <c r="Q81" s="22">
        <v>2.321349853</v>
      </c>
      <c r="R81" s="22">
        <v>2.346405235</v>
      </c>
      <c r="S81" s="24">
        <v>2.527370262</v>
      </c>
      <c r="T81" s="24">
        <f>2622627994/1000000000</f>
        <v>2.622627994</v>
      </c>
      <c r="U81" s="29">
        <v>2.719052396</v>
      </c>
      <c r="V81" s="24">
        <v>2.844128192</v>
      </c>
      <c r="W81" s="22">
        <v>3.006041306</v>
      </c>
      <c r="X81" s="22">
        <v>3.150243468</v>
      </c>
      <c r="Y81" s="2">
        <v>3.349604416</v>
      </c>
      <c r="Z81" s="2">
        <v>3.469525836</v>
      </c>
      <c r="AA81" s="24">
        <v>3.672294333</v>
      </c>
      <c r="AB81" s="3">
        <v>4.197658011</v>
      </c>
      <c r="AC81" s="3">
        <v>4.170920208</v>
      </c>
      <c r="AD81" s="3"/>
      <c r="AE81" t="s">
        <v>43</v>
      </c>
      <c r="AF81" s="40">
        <v>0.07423453199999996</v>
      </c>
      <c r="AG81" s="40">
        <v>0.10210246900000008</v>
      </c>
      <c r="AH81" s="40">
        <v>0.10426992999999984</v>
      </c>
      <c r="AI81" s="40">
        <v>0.10707941899999995</v>
      </c>
      <c r="AJ81" s="40">
        <v>0.10042121100000023</v>
      </c>
      <c r="AK81" s="40">
        <v>0.07495650899999995</v>
      </c>
      <c r="AL81" s="40">
        <v>0.16925803499999992</v>
      </c>
      <c r="AM81" s="40">
        <v>0.128822808</v>
      </c>
      <c r="AN81" s="40">
        <v>0.141637687</v>
      </c>
      <c r="AO81" s="40">
        <v>0.123655772</v>
      </c>
      <c r="AP81" s="40">
        <v>0.13779470000000016</v>
      </c>
      <c r="AQ81" s="40">
        <v>-0.1722029230000004</v>
      </c>
      <c r="AR81" s="40">
        <v>0.093362854</v>
      </c>
      <c r="AS81" s="40">
        <v>0.4382677120000005</v>
      </c>
      <c r="AT81" s="40">
        <v>-0.2589297130000001</v>
      </c>
      <c r="AU81" s="40">
        <v>0.025055382000000126</v>
      </c>
      <c r="AV81" s="40">
        <v>0.1809650269999996</v>
      </c>
      <c r="AW81" s="40">
        <v>0.09525773200000032</v>
      </c>
      <c r="AX81" s="40">
        <v>0.0964244019999998</v>
      </c>
      <c r="AY81" s="40">
        <v>0.12507579599999996</v>
      </c>
      <c r="AZ81" s="40">
        <v>0.1619131140000003</v>
      </c>
      <c r="BA81" s="40">
        <v>0.14420216200000002</v>
      </c>
      <c r="BB81" s="40">
        <v>0.19936094799999982</v>
      </c>
      <c r="BC81" s="40">
        <v>0.11992141999999983</v>
      </c>
      <c r="BD81" s="40">
        <v>0.2027684970000001</v>
      </c>
      <c r="BE81" s="40">
        <v>0.5253636779999997</v>
      </c>
      <c r="BF81" s="3">
        <v>-0.026737802999999616</v>
      </c>
      <c r="BG81" s="3"/>
      <c r="BH81" t="s">
        <v>43</v>
      </c>
      <c r="BI81" s="19">
        <v>0.0776009503914741</v>
      </c>
      <c r="BJ81" s="19">
        <v>0.09904654792213073</v>
      </c>
      <c r="BK81" s="19">
        <v>0.09203353318307397</v>
      </c>
      <c r="BL81" s="19">
        <v>0.08654800163225176</v>
      </c>
      <c r="BM81" s="19">
        <v>0.07470119949346253</v>
      </c>
      <c r="BN81" s="19">
        <v>0.05188283980787357</v>
      </c>
      <c r="BO81" s="19">
        <v>0.11137720419245267</v>
      </c>
      <c r="BP81" s="19">
        <v>0.07627431115478261</v>
      </c>
      <c r="BQ81" s="19">
        <v>0.0779186436681549</v>
      </c>
      <c r="BR81" s="19">
        <v>0.06310895193881327</v>
      </c>
      <c r="BS81" s="19">
        <v>0.06615022308487017</v>
      </c>
      <c r="BT81" s="19">
        <v>-0.07753912866346488</v>
      </c>
      <c r="BU81" s="19">
        <v>0.04557288925530924</v>
      </c>
      <c r="BV81" s="19">
        <v>0.20460564267260145</v>
      </c>
      <c r="BW81" s="19">
        <v>-0.10034948011521015</v>
      </c>
      <c r="BX81" s="19">
        <v>0.01079345363113611</v>
      </c>
      <c r="BY81" s="19">
        <v>0.07712437063327622</v>
      </c>
      <c r="BZ81" s="19">
        <v>0.03769045376225145</v>
      </c>
      <c r="CA81" s="19">
        <v>0.03676632836246611</v>
      </c>
      <c r="CB81" s="19">
        <v>0.045999774106596496</v>
      </c>
      <c r="CC81" s="4">
        <v>0.056928908639009866</v>
      </c>
      <c r="CD81" s="4">
        <v>0.047970785269043144</v>
      </c>
      <c r="CE81" s="4">
        <v>0.063284298507432</v>
      </c>
      <c r="CF81" s="4">
        <v>0.0358016664377361</v>
      </c>
      <c r="CG81" s="4">
        <v>0.058442711363052124</v>
      </c>
      <c r="CH81" s="4">
        <v>0.14306142982030948</v>
      </c>
      <c r="CI81" s="4">
        <v>-0.006369695418238687</v>
      </c>
    </row>
    <row r="82" spans="1:87" ht="12.75">
      <c r="A82" t="s">
        <v>44</v>
      </c>
      <c r="B82" s="22">
        <v>0.15415972</v>
      </c>
      <c r="C82" s="22">
        <v>0.167958947</v>
      </c>
      <c r="D82" s="22">
        <v>0.22461663899999998</v>
      </c>
      <c r="E82" s="22">
        <v>0.237110351</v>
      </c>
      <c r="F82" s="22">
        <v>0.276548716</v>
      </c>
      <c r="G82" s="22">
        <v>0.268872068</v>
      </c>
      <c r="H82" s="22">
        <v>0.347858017</v>
      </c>
      <c r="I82" s="22">
        <v>0.33799552</v>
      </c>
      <c r="J82" s="22">
        <v>0.34385274800000004</v>
      </c>
      <c r="K82" s="22">
        <v>0.387250946</v>
      </c>
      <c r="L82" s="22">
        <v>0.458643373</v>
      </c>
      <c r="M82" s="22">
        <v>0.650805259</v>
      </c>
      <c r="N82" s="22">
        <v>0.612983</v>
      </c>
      <c r="O82" s="34">
        <v>0.560437453</v>
      </c>
      <c r="P82" s="34">
        <v>0.725533311</v>
      </c>
      <c r="Q82" s="34">
        <v>0.64507213</v>
      </c>
      <c r="R82" s="34">
        <v>0.672096279</v>
      </c>
      <c r="S82" s="24">
        <v>0.794575451</v>
      </c>
      <c r="T82" s="24">
        <f>979047326/1000000000</f>
        <v>0.979047326</v>
      </c>
      <c r="U82" s="29">
        <v>1.018346399</v>
      </c>
      <c r="V82" s="24">
        <v>1.236333611</v>
      </c>
      <c r="W82" s="22">
        <v>1.236470752</v>
      </c>
      <c r="X82" s="22">
        <v>1.239628902</v>
      </c>
      <c r="Y82" s="2">
        <v>1.2219499</v>
      </c>
      <c r="Z82" s="2">
        <v>1.52098413</v>
      </c>
      <c r="AA82" s="24">
        <v>1.43707364</v>
      </c>
      <c r="AB82" s="3">
        <v>1.805455135</v>
      </c>
      <c r="AC82" s="3">
        <v>1.574278588</v>
      </c>
      <c r="AD82" s="3"/>
      <c r="AE82" t="s">
        <v>44</v>
      </c>
      <c r="AF82" s="40">
        <v>0.013799226999999997</v>
      </c>
      <c r="AG82" s="40">
        <v>0.05665769199999998</v>
      </c>
      <c r="AH82" s="40">
        <v>0.012493712000000018</v>
      </c>
      <c r="AI82" s="40">
        <v>0.03943836500000003</v>
      </c>
      <c r="AJ82" s="40">
        <v>-0.007676648000000008</v>
      </c>
      <c r="AK82" s="40">
        <v>0.078985949</v>
      </c>
      <c r="AL82" s="40">
        <v>-0.009862497000000026</v>
      </c>
      <c r="AM82" s="40">
        <v>0.005857228000000048</v>
      </c>
      <c r="AN82" s="40">
        <v>0.04339819799999994</v>
      </c>
      <c r="AO82" s="40">
        <v>0.07139242700000004</v>
      </c>
      <c r="AP82" s="40">
        <v>0.19216188599999995</v>
      </c>
      <c r="AQ82" s="40">
        <v>-0.037822259000000025</v>
      </c>
      <c r="AR82" s="40">
        <v>-0.052545546999999915</v>
      </c>
      <c r="AS82" s="40">
        <v>0.16509585799999993</v>
      </c>
      <c r="AT82" s="40">
        <v>-0.08046118099999999</v>
      </c>
      <c r="AU82" s="40">
        <v>0.027024149000000053</v>
      </c>
      <c r="AV82" s="40">
        <v>0.12247917200000003</v>
      </c>
      <c r="AW82" s="40">
        <v>0.18447187499999995</v>
      </c>
      <c r="AX82" s="40">
        <v>0.03929907299999991</v>
      </c>
      <c r="AY82" s="40">
        <v>0.21798721200000015</v>
      </c>
      <c r="AZ82" s="40">
        <v>0.00013714099999995177</v>
      </c>
      <c r="BA82" s="40">
        <v>0.0031581499999999707</v>
      </c>
      <c r="BB82" s="40">
        <v>-0.017679001999999944</v>
      </c>
      <c r="BC82" s="40">
        <v>0.29903422999999996</v>
      </c>
      <c r="BD82" s="40">
        <v>-0.08391049000000006</v>
      </c>
      <c r="BE82" s="40">
        <v>0.36838149500000017</v>
      </c>
      <c r="BF82" s="3">
        <v>-0.231176547</v>
      </c>
      <c r="BG82" s="3"/>
      <c r="BH82" t="s">
        <v>44</v>
      </c>
      <c r="BI82" s="19">
        <v>0.08951253284580432</v>
      </c>
      <c r="BJ82" s="19">
        <v>0.3373305978156673</v>
      </c>
      <c r="BK82" s="19">
        <v>0.055622379782826414</v>
      </c>
      <c r="BL82" s="19">
        <v>0.1663291578527503</v>
      </c>
      <c r="BM82" s="19">
        <v>-0.02775875480832103</v>
      </c>
      <c r="BN82" s="19">
        <v>0.2937677743453812</v>
      </c>
      <c r="BO82" s="19">
        <v>-0.028352076186302255</v>
      </c>
      <c r="BP82" s="19">
        <v>0.017329306613294897</v>
      </c>
      <c r="BQ82" s="19">
        <v>0.12621157821894138</v>
      </c>
      <c r="BR82" s="19">
        <v>0.1843570112285795</v>
      </c>
      <c r="BS82" s="19">
        <v>0.4189788783888085</v>
      </c>
      <c r="BT82" s="19">
        <v>-0.05811609306617485</v>
      </c>
      <c r="BU82" s="19">
        <v>-0.08572105099162607</v>
      </c>
      <c r="BV82" s="19">
        <v>0.29458391318468846</v>
      </c>
      <c r="BW82" s="19">
        <v>-0.11089936158699679</v>
      </c>
      <c r="BX82" s="19">
        <v>0.04189322053023753</v>
      </c>
      <c r="BY82" s="19">
        <v>0.18223456345009764</v>
      </c>
      <c r="BZ82" s="19">
        <v>0.23216407550451737</v>
      </c>
      <c r="CA82" s="19">
        <v>0.04014011575983806</v>
      </c>
      <c r="CB82" s="19">
        <v>0.21405998215740749</v>
      </c>
      <c r="CC82" s="4">
        <v>0.00011092556149874968</v>
      </c>
      <c r="CD82" s="4">
        <v>0.0025541647425882425</v>
      </c>
      <c r="CE82" s="4">
        <v>-0.014261527761636477</v>
      </c>
      <c r="CF82" s="4">
        <v>0.24471889559465568</v>
      </c>
      <c r="CG82" s="4">
        <v>-0.05516855064095906</v>
      </c>
      <c r="CH82" s="4">
        <v>0.25634141824492734</v>
      </c>
      <c r="CI82" s="4">
        <v>-0.1280433628720439</v>
      </c>
    </row>
    <row r="83" spans="2:87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/>
      <c r="P83" s="23"/>
      <c r="Q83" s="23"/>
      <c r="R83" s="23"/>
      <c r="S83" s="24"/>
      <c r="T83" s="24"/>
      <c r="U83" s="29"/>
      <c r="V83" s="24"/>
      <c r="W83" s="24"/>
      <c r="X83" s="23"/>
      <c r="Y83" s="23"/>
      <c r="Z83" s="23"/>
      <c r="AA83" s="23"/>
      <c r="AB83" s="3"/>
      <c r="AC83" s="3"/>
      <c r="AD83" s="3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3"/>
      <c r="BG83" s="3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4"/>
      <c r="CD83" s="4"/>
      <c r="CE83" s="4"/>
      <c r="CF83" s="4"/>
      <c r="CH83" s="4"/>
      <c r="CI83" s="4"/>
    </row>
    <row r="84" spans="1:87" ht="12.75">
      <c r="A84" s="10" t="s">
        <v>52</v>
      </c>
      <c r="B84" s="23"/>
      <c r="C84" s="2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3"/>
      <c r="R84" s="23"/>
      <c r="S84" s="24"/>
      <c r="T84" s="24"/>
      <c r="U84" s="29"/>
      <c r="V84" s="24"/>
      <c r="W84" s="24"/>
      <c r="X84" s="23"/>
      <c r="Y84" s="23"/>
      <c r="Z84" s="23"/>
      <c r="AA84" s="23"/>
      <c r="AB84" s="3"/>
      <c r="AC84" s="3"/>
      <c r="AD84" s="3"/>
      <c r="AE84" s="10" t="s">
        <v>52</v>
      </c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3"/>
      <c r="BG84" s="3"/>
      <c r="BH84" s="10" t="s">
        <v>52</v>
      </c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4"/>
      <c r="CD84" s="4"/>
      <c r="CE84" s="4"/>
      <c r="CF84" s="4"/>
      <c r="CH84" s="4"/>
      <c r="CI84" s="4"/>
    </row>
    <row r="85" spans="1:87" ht="12.75">
      <c r="A85" t="s">
        <v>40</v>
      </c>
      <c r="B85" s="22">
        <v>2.7968664910000003</v>
      </c>
      <c r="C85" s="22">
        <v>2.828371482</v>
      </c>
      <c r="D85" s="22">
        <v>2.849933118</v>
      </c>
      <c r="E85" s="22">
        <v>3.300017703</v>
      </c>
      <c r="F85" s="22">
        <v>3.646935158</v>
      </c>
      <c r="G85" s="22">
        <v>3.771103623</v>
      </c>
      <c r="H85" s="22">
        <v>4.577544</v>
      </c>
      <c r="I85" s="22">
        <v>4.407509048</v>
      </c>
      <c r="J85" s="22">
        <v>4.884270053</v>
      </c>
      <c r="K85" s="22">
        <v>5.204973538</v>
      </c>
      <c r="L85" s="22">
        <v>5.299162247</v>
      </c>
      <c r="M85" s="22">
        <v>6.114710256</v>
      </c>
      <c r="N85" s="22">
        <v>6.06842</v>
      </c>
      <c r="O85" s="34">
        <v>5.957442213</v>
      </c>
      <c r="P85" s="34">
        <v>6.35316282</v>
      </c>
      <c r="Q85" s="34">
        <v>6.81831793</v>
      </c>
      <c r="R85" s="34">
        <v>6.874607592</v>
      </c>
      <c r="S85" s="24">
        <v>7.341967615</v>
      </c>
      <c r="T85" s="24">
        <f>+SUM(T86:T89)</f>
        <v>7.964931137000001</v>
      </c>
      <c r="U85" s="29">
        <v>9.15700923</v>
      </c>
      <c r="V85" s="24">
        <v>9.127747607</v>
      </c>
      <c r="W85" s="22">
        <v>10.372467969</v>
      </c>
      <c r="X85" s="22">
        <v>10.744113451</v>
      </c>
      <c r="Y85" s="2">
        <v>10.913512727</v>
      </c>
      <c r="Z85" s="2">
        <v>11.670789861</v>
      </c>
      <c r="AA85" s="24">
        <v>12.053899387</v>
      </c>
      <c r="AB85" s="32">
        <v>12.24899645</v>
      </c>
      <c r="AC85" s="32">
        <v>12.491740638</v>
      </c>
      <c r="AD85" s="32"/>
      <c r="AE85" t="s">
        <v>40</v>
      </c>
      <c r="AF85" s="40">
        <v>0.031504990999999816</v>
      </c>
      <c r="AG85" s="40">
        <v>0.02156163599999994</v>
      </c>
      <c r="AH85" s="40">
        <v>0.4500845849999999</v>
      </c>
      <c r="AI85" s="40">
        <v>0.3469174549999998</v>
      </c>
      <c r="AJ85" s="40">
        <v>0.12416846500000034</v>
      </c>
      <c r="AK85" s="40">
        <v>0.8064403769999995</v>
      </c>
      <c r="AL85" s="40">
        <v>-0.17003495199999996</v>
      </c>
      <c r="AM85" s="40">
        <v>0.4767610050000002</v>
      </c>
      <c r="AN85" s="40">
        <v>0.3207034850000001</v>
      </c>
      <c r="AO85" s="40">
        <v>0.09418870899999998</v>
      </c>
      <c r="AP85" s="40">
        <v>0.8155480090000005</v>
      </c>
      <c r="AQ85" s="40">
        <v>-0.046290256000000696</v>
      </c>
      <c r="AR85" s="40">
        <v>-0.1109777869999995</v>
      </c>
      <c r="AS85" s="40">
        <v>0.39572060699999945</v>
      </c>
      <c r="AT85" s="40">
        <v>0.4651551100000004</v>
      </c>
      <c r="AU85" s="40">
        <v>0.056289662000000185</v>
      </c>
      <c r="AV85" s="40">
        <v>0.46736002299999946</v>
      </c>
      <c r="AW85" s="40">
        <v>0.6229635220000009</v>
      </c>
      <c r="AX85" s="40">
        <v>1.1920780929999992</v>
      </c>
      <c r="AY85" s="40">
        <v>-0.029261623000000014</v>
      </c>
      <c r="AZ85" s="40">
        <v>1.2447203620000007</v>
      </c>
      <c r="BA85" s="40">
        <v>0.3716454819999999</v>
      </c>
      <c r="BB85" s="40">
        <v>0.16939927600000004</v>
      </c>
      <c r="BC85" s="40">
        <v>0.7572771339999989</v>
      </c>
      <c r="BD85" s="40">
        <v>0.38310952600000014</v>
      </c>
      <c r="BE85" s="40">
        <v>0.1950970630000004</v>
      </c>
      <c r="BF85" s="3">
        <v>0.24274418799999964</v>
      </c>
      <c r="BG85" s="3"/>
      <c r="BH85" t="s">
        <v>40</v>
      </c>
      <c r="BI85" s="19">
        <v>0.011264388593942297</v>
      </c>
      <c r="BJ85" s="19">
        <v>0.0076233394860682376</v>
      </c>
      <c r="BK85" s="19">
        <v>0.15792812194689543</v>
      </c>
      <c r="BL85" s="19">
        <v>0.10512593756228096</v>
      </c>
      <c r="BM85" s="19">
        <v>0.03404734650343908</v>
      </c>
      <c r="BN85" s="19">
        <v>0.2138473130469052</v>
      </c>
      <c r="BO85" s="19">
        <v>-0.03714545441835185</v>
      </c>
      <c r="BP85" s="19">
        <v>0.10817017045406646</v>
      </c>
      <c r="BQ85" s="19">
        <v>0.06566047362655934</v>
      </c>
      <c r="BR85" s="19">
        <v>0.01809590544742554</v>
      </c>
      <c r="BS85" s="19">
        <v>0.15390130948749575</v>
      </c>
      <c r="BT85" s="19">
        <v>-0.007570310621763121</v>
      </c>
      <c r="BU85" s="19">
        <v>-0.018287756450608147</v>
      </c>
      <c r="BV85" s="19">
        <v>0.06642458169992482</v>
      </c>
      <c r="BW85" s="19">
        <v>0.07321630551253532</v>
      </c>
      <c r="BX85" s="19">
        <v>0.008255652285196414</v>
      </c>
      <c r="BY85" s="19">
        <v>0.06798352004031002</v>
      </c>
      <c r="BZ85" s="19">
        <v>0.08484966900797218</v>
      </c>
      <c r="CA85" s="19">
        <v>0.14966583797094782</v>
      </c>
      <c r="CB85" s="19">
        <v>-0.003195543682989169</v>
      </c>
      <c r="CC85" s="4">
        <v>0.13636664986720648</v>
      </c>
      <c r="CD85" s="4">
        <v>0.035829995629847185</v>
      </c>
      <c r="CE85" s="4">
        <v>0.015766705812682323</v>
      </c>
      <c r="CF85" s="4">
        <v>0.06938894496604171</v>
      </c>
      <c r="CG85" s="4">
        <v>0.03282635798972168</v>
      </c>
      <c r="CH85" s="4">
        <v>0.01618539003323775</v>
      </c>
      <c r="CI85" s="4">
        <v>0.01981747557776455</v>
      </c>
    </row>
    <row r="86" spans="1:87" ht="12.75">
      <c r="A86" t="s">
        <v>41</v>
      </c>
      <c r="B86" s="22">
        <v>0.815817959</v>
      </c>
      <c r="C86" s="22">
        <v>0.84829042</v>
      </c>
      <c r="D86" s="22">
        <v>0.863740853</v>
      </c>
      <c r="E86" s="22">
        <v>0.975870974</v>
      </c>
      <c r="F86" s="22">
        <v>1.023250006</v>
      </c>
      <c r="G86" s="22">
        <v>1.085665365</v>
      </c>
      <c r="H86" s="22">
        <v>1.16259661</v>
      </c>
      <c r="I86" s="22">
        <v>1.275937812</v>
      </c>
      <c r="J86" s="22">
        <v>1.330175941</v>
      </c>
      <c r="K86" s="22">
        <v>1.394081089</v>
      </c>
      <c r="L86" s="22">
        <v>1.4204536760000002</v>
      </c>
      <c r="M86" s="22">
        <v>1.441003432</v>
      </c>
      <c r="N86" s="22">
        <v>1.423616</v>
      </c>
      <c r="O86" s="34">
        <v>1.469136032</v>
      </c>
      <c r="P86" s="34">
        <v>1.552732217</v>
      </c>
      <c r="Q86" s="34">
        <v>1.62021153</v>
      </c>
      <c r="R86" s="34">
        <v>1.723376456</v>
      </c>
      <c r="S86" s="24">
        <v>2.0146728499999997</v>
      </c>
      <c r="T86" s="24">
        <f>1868130930/1000000000</f>
        <v>1.86813093</v>
      </c>
      <c r="U86" s="29">
        <v>2.047089496</v>
      </c>
      <c r="V86" s="24">
        <v>2.22991564</v>
      </c>
      <c r="W86" s="22">
        <v>2.264601272</v>
      </c>
      <c r="X86" s="22">
        <v>2.365596643</v>
      </c>
      <c r="Y86" s="2">
        <v>2.46667544</v>
      </c>
      <c r="Z86" s="2">
        <v>2.425088742</v>
      </c>
      <c r="AA86" s="24">
        <v>2.591072691</v>
      </c>
      <c r="AB86" s="3">
        <v>2.547625318</v>
      </c>
      <c r="AC86" s="3">
        <v>2.820516454</v>
      </c>
      <c r="AD86" s="3"/>
      <c r="AE86" t="s">
        <v>41</v>
      </c>
      <c r="AF86" s="40">
        <v>0.03247246100000001</v>
      </c>
      <c r="AG86" s="40">
        <v>0.015450433000000041</v>
      </c>
      <c r="AH86" s="40">
        <v>0.11213012099999997</v>
      </c>
      <c r="AI86" s="40">
        <v>0.04737903200000004</v>
      </c>
      <c r="AJ86" s="40">
        <v>0.06241535900000006</v>
      </c>
      <c r="AK86" s="40">
        <v>0.07693124499999993</v>
      </c>
      <c r="AL86" s="40">
        <v>0.11334120199999997</v>
      </c>
      <c r="AM86" s="40">
        <v>0.054238129000000024</v>
      </c>
      <c r="AN86" s="40">
        <v>0.06390514799999991</v>
      </c>
      <c r="AO86" s="40">
        <v>0.026372587000000225</v>
      </c>
      <c r="AP86" s="40">
        <v>0.020549755999999864</v>
      </c>
      <c r="AQ86" s="40">
        <v>-0.017387432000000036</v>
      </c>
      <c r="AR86" s="40">
        <v>0.04552003199999999</v>
      </c>
      <c r="AS86" s="40">
        <v>0.08359618499999999</v>
      </c>
      <c r="AT86" s="40">
        <v>0.06747931299999999</v>
      </c>
      <c r="AU86" s="40">
        <v>0.10316492600000005</v>
      </c>
      <c r="AV86" s="40">
        <v>0.29129639399999974</v>
      </c>
      <c r="AW86" s="40">
        <v>-0.14654191999999977</v>
      </c>
      <c r="AX86" s="40">
        <v>0.17895856599999993</v>
      </c>
      <c r="AY86" s="40">
        <v>0.1828261440000003</v>
      </c>
      <c r="AZ86" s="40">
        <v>0.034685631999999966</v>
      </c>
      <c r="BA86" s="40">
        <v>0.10099537099999978</v>
      </c>
      <c r="BB86" s="40">
        <v>0.101078797</v>
      </c>
      <c r="BC86" s="40">
        <v>-0.041586698000000144</v>
      </c>
      <c r="BD86" s="40">
        <v>0.16598394900000013</v>
      </c>
      <c r="BE86" s="40">
        <v>-0.04344737299999979</v>
      </c>
      <c r="BF86" s="3">
        <v>0.2728911359999997</v>
      </c>
      <c r="BG86" s="3"/>
      <c r="BH86" t="s">
        <v>41</v>
      </c>
      <c r="BI86" s="19">
        <v>0.039803562353301916</v>
      </c>
      <c r="BJ86" s="19">
        <v>0.018213612503133116</v>
      </c>
      <c r="BK86" s="19">
        <v>0.12981917042657234</v>
      </c>
      <c r="BL86" s="19">
        <v>0.04855050848146247</v>
      </c>
      <c r="BM86" s="19">
        <v>0.06099717433082532</v>
      </c>
      <c r="BN86" s="19">
        <v>0.07086091854832259</v>
      </c>
      <c r="BO86" s="19">
        <v>0.09748970625331513</v>
      </c>
      <c r="BP86" s="19">
        <v>0.042508442409887624</v>
      </c>
      <c r="BQ86" s="19">
        <v>0.04804262806915398</v>
      </c>
      <c r="BR86" s="19">
        <v>0.01891754160363639</v>
      </c>
      <c r="BS86" s="19">
        <v>0.01446703707921543</v>
      </c>
      <c r="BT86" s="19">
        <v>-0.01206619749396963</v>
      </c>
      <c r="BU86" s="19">
        <v>0.031974937061679545</v>
      </c>
      <c r="BV86" s="19">
        <v>0.05690159602592879</v>
      </c>
      <c r="BW86" s="19">
        <v>0.04345843556358694</v>
      </c>
      <c r="BX86" s="19">
        <v>0.06367373894691396</v>
      </c>
      <c r="BY86" s="19">
        <v>0.16902656003326516</v>
      </c>
      <c r="BZ86" s="19">
        <v>-0.0727373280480748</v>
      </c>
      <c r="CA86" s="19">
        <v>0.09579551578860693</v>
      </c>
      <c r="CB86" s="19">
        <v>0.08931028387241566</v>
      </c>
      <c r="CC86" s="4">
        <v>0.015554683494663485</v>
      </c>
      <c r="CD86" s="4">
        <v>0.04459741864880475</v>
      </c>
      <c r="CE86" s="4">
        <v>0.04272866944544442</v>
      </c>
      <c r="CF86" s="4">
        <v>-0.016859412197333973</v>
      </c>
      <c r="CG86" s="4">
        <v>0.06844448457713394</v>
      </c>
      <c r="CH86" s="4">
        <v>-0.01676810270545968</v>
      </c>
      <c r="CI86" s="4">
        <v>0.10711588319990141</v>
      </c>
    </row>
    <row r="87" spans="1:87" ht="12.75">
      <c r="A87" t="s">
        <v>42</v>
      </c>
      <c r="B87" s="22">
        <v>0.831793772</v>
      </c>
      <c r="C87" s="22">
        <v>0.9129751639999999</v>
      </c>
      <c r="D87" s="22">
        <v>0.929954577</v>
      </c>
      <c r="E87" s="22">
        <v>1.090561597</v>
      </c>
      <c r="F87" s="22">
        <v>1.327125916</v>
      </c>
      <c r="G87" s="22">
        <v>1.24082862</v>
      </c>
      <c r="H87" s="22">
        <v>1.974027943</v>
      </c>
      <c r="I87" s="22">
        <v>1.487001127</v>
      </c>
      <c r="J87" s="22">
        <v>1.840932293</v>
      </c>
      <c r="K87" s="22">
        <v>1.914297</v>
      </c>
      <c r="L87" s="22">
        <v>1.9013602719999998</v>
      </c>
      <c r="M87" s="22">
        <v>2.551508456</v>
      </c>
      <c r="N87" s="22">
        <v>2.409929</v>
      </c>
      <c r="O87" s="34">
        <v>2.156232121</v>
      </c>
      <c r="P87" s="34">
        <v>2.279403891</v>
      </c>
      <c r="Q87" s="34">
        <v>2.51138851</v>
      </c>
      <c r="R87" s="34">
        <v>2.538211203</v>
      </c>
      <c r="S87" s="24">
        <v>2.3439071279999997</v>
      </c>
      <c r="T87" s="24">
        <f>2219721332/1000000000</f>
        <v>2.219721332</v>
      </c>
      <c r="U87" s="29">
        <v>2.913896924</v>
      </c>
      <c r="V87" s="24">
        <v>3.333759307</v>
      </c>
      <c r="W87" s="22">
        <v>4.450116243</v>
      </c>
      <c r="X87" s="22">
        <v>4.557913778</v>
      </c>
      <c r="Y87" s="2">
        <v>4.369888366</v>
      </c>
      <c r="Z87" s="2">
        <v>4.816658188</v>
      </c>
      <c r="AA87" s="24">
        <v>5.004811801</v>
      </c>
      <c r="AB87" s="3">
        <v>4.378398548</v>
      </c>
      <c r="AC87" s="3">
        <v>4.429584219</v>
      </c>
      <c r="AD87" s="3"/>
      <c r="AE87" t="s">
        <v>42</v>
      </c>
      <c r="AF87" s="40">
        <v>0.08118139199999985</v>
      </c>
      <c r="AG87" s="40">
        <v>0.016979413000000054</v>
      </c>
      <c r="AH87" s="40">
        <v>0.16060702000000004</v>
      </c>
      <c r="AI87" s="40">
        <v>0.23656431899999997</v>
      </c>
      <c r="AJ87" s="40">
        <v>-0.08629729599999991</v>
      </c>
      <c r="AK87" s="40">
        <v>0.733199323</v>
      </c>
      <c r="AL87" s="40">
        <v>-0.487026816</v>
      </c>
      <c r="AM87" s="40">
        <v>0.35393116599999996</v>
      </c>
      <c r="AN87" s="40">
        <v>0.07336470699999986</v>
      </c>
      <c r="AO87" s="40">
        <v>-0.01293672800000012</v>
      </c>
      <c r="AP87" s="40">
        <v>0.6501481840000003</v>
      </c>
      <c r="AQ87" s="40">
        <v>-0.1415794560000001</v>
      </c>
      <c r="AR87" s="40">
        <v>-0.25369687900000004</v>
      </c>
      <c r="AS87" s="40">
        <v>0.1231717699999999</v>
      </c>
      <c r="AT87" s="40">
        <v>0.23198461900000034</v>
      </c>
      <c r="AU87" s="40">
        <v>0.02682269299999973</v>
      </c>
      <c r="AV87" s="40">
        <v>-0.19430407500000024</v>
      </c>
      <c r="AW87" s="40">
        <v>-0.12418579599999946</v>
      </c>
      <c r="AX87" s="40">
        <v>0.6941755919999997</v>
      </c>
      <c r="AY87" s="40">
        <v>0.4198623829999999</v>
      </c>
      <c r="AZ87" s="40">
        <v>1.1163569360000003</v>
      </c>
      <c r="BA87" s="40">
        <v>0.10779753499999956</v>
      </c>
      <c r="BB87" s="40">
        <v>-0.188025412</v>
      </c>
      <c r="BC87" s="40">
        <v>0.44676982200000026</v>
      </c>
      <c r="BD87" s="40">
        <v>0.1881536129999999</v>
      </c>
      <c r="BE87" s="40">
        <v>-0.626413253</v>
      </c>
      <c r="BF87" s="3">
        <v>0.05118567099999982</v>
      </c>
      <c r="BG87" s="3"/>
      <c r="BH87" t="s">
        <v>42</v>
      </c>
      <c r="BI87" s="19">
        <v>0.09759798009163244</v>
      </c>
      <c r="BJ87" s="19">
        <v>0.018597891453704492</v>
      </c>
      <c r="BK87" s="19">
        <v>0.17270415563533492</v>
      </c>
      <c r="BL87" s="19">
        <v>0.21691972250880567</v>
      </c>
      <c r="BM87" s="19">
        <v>-0.0650257032581375</v>
      </c>
      <c r="BN87" s="19">
        <v>0.5908949158506676</v>
      </c>
      <c r="BO87" s="19">
        <v>-0.24671728570358945</v>
      </c>
      <c r="BP87" s="19">
        <v>0.23801674361474773</v>
      </c>
      <c r="BQ87" s="19">
        <v>0.0398519311541024</v>
      </c>
      <c r="BR87" s="19">
        <v>-0.006757952397146378</v>
      </c>
      <c r="BS87" s="19">
        <v>0.34193844984260846</v>
      </c>
      <c r="BT87" s="19">
        <v>-0.05548853097745724</v>
      </c>
      <c r="BU87" s="19">
        <v>-0.10527151588283308</v>
      </c>
      <c r="BV87" s="19">
        <v>0.057123613362589316</v>
      </c>
      <c r="BW87" s="19">
        <v>0.10177424892357541</v>
      </c>
      <c r="BX87" s="19">
        <v>0.01068042355581205</v>
      </c>
      <c r="BY87" s="19">
        <v>-0.07655157883250437</v>
      </c>
      <c r="BZ87" s="19">
        <v>-0.052982387619582974</v>
      </c>
      <c r="CA87" s="19">
        <v>0.31273096401454037</v>
      </c>
      <c r="CB87" s="19">
        <v>0.14408964831317414</v>
      </c>
      <c r="CC87" s="4">
        <v>0.3348642877894485</v>
      </c>
      <c r="CD87" s="4">
        <v>0.0242235324008815</v>
      </c>
      <c r="CE87" s="4">
        <v>-0.04125251620764644</v>
      </c>
      <c r="CF87" s="4">
        <v>0.10223826893979751</v>
      </c>
      <c r="CG87" s="4">
        <v>0.039063102602704326</v>
      </c>
      <c r="CH87" s="4">
        <v>-0.12516219948067533</v>
      </c>
      <c r="CI87" s="4">
        <v>0.01169050063370335</v>
      </c>
    </row>
    <row r="88" spans="1:87" ht="12.75">
      <c r="A88" t="s">
        <v>43</v>
      </c>
      <c r="B88" s="22">
        <v>1.0860577089999999</v>
      </c>
      <c r="C88" s="22">
        <v>0.8784653379999999</v>
      </c>
      <c r="D88" s="22">
        <v>0.9176470990000001</v>
      </c>
      <c r="E88" s="22">
        <v>1.036632873</v>
      </c>
      <c r="F88" s="22">
        <v>1.0751647640000002</v>
      </c>
      <c r="G88" s="22">
        <v>1.156152705</v>
      </c>
      <c r="H88" s="22">
        <v>1.236068222</v>
      </c>
      <c r="I88" s="22">
        <v>1.3472765260000001</v>
      </c>
      <c r="J88" s="22">
        <v>1.449938523</v>
      </c>
      <c r="K88" s="22">
        <v>1.588918803</v>
      </c>
      <c r="L88" s="22">
        <v>1.673309518</v>
      </c>
      <c r="M88" s="22">
        <v>1.7757057330000001</v>
      </c>
      <c r="N88" s="22">
        <v>1.779852</v>
      </c>
      <c r="O88" s="34">
        <v>1.925547963</v>
      </c>
      <c r="P88" s="22">
        <v>2.088487267</v>
      </c>
      <c r="Q88" s="22">
        <v>2.134280499</v>
      </c>
      <c r="R88" s="22">
        <v>2.082644515</v>
      </c>
      <c r="S88" s="24">
        <v>2.316695195</v>
      </c>
      <c r="T88" s="24">
        <f>2403439715/1000000000</f>
        <v>2.403439715</v>
      </c>
      <c r="U88" s="29">
        <v>2.537901832</v>
      </c>
      <c r="V88" s="24">
        <v>2.668782856</v>
      </c>
      <c r="W88" s="22">
        <v>2.856515566</v>
      </c>
      <c r="X88" s="22">
        <v>3.026457456</v>
      </c>
      <c r="Y88" s="2">
        <v>3.216433879</v>
      </c>
      <c r="Z88" s="2">
        <v>3.359421348</v>
      </c>
      <c r="AA88" s="24">
        <v>3.540666001</v>
      </c>
      <c r="AB88" s="3">
        <v>4.263970789</v>
      </c>
      <c r="AC88" s="3">
        <v>4.255431475</v>
      </c>
      <c r="AD88" s="3"/>
      <c r="AE88" t="s">
        <v>43</v>
      </c>
      <c r="AF88" s="40">
        <v>-0.20759237099999994</v>
      </c>
      <c r="AG88" s="40">
        <v>0.03918176100000015</v>
      </c>
      <c r="AH88" s="40">
        <v>0.11898577399999999</v>
      </c>
      <c r="AI88" s="40">
        <v>0.038531891000000096</v>
      </c>
      <c r="AJ88" s="40">
        <v>0.08098794099999984</v>
      </c>
      <c r="AK88" s="40">
        <v>0.0799155170000001</v>
      </c>
      <c r="AL88" s="40">
        <v>0.11120830400000004</v>
      </c>
      <c r="AM88" s="40">
        <v>0.10266199699999978</v>
      </c>
      <c r="AN88" s="40">
        <v>0.13898028000000018</v>
      </c>
      <c r="AO88" s="40">
        <v>0.08439071499999984</v>
      </c>
      <c r="AP88" s="40">
        <v>0.10239621500000018</v>
      </c>
      <c r="AQ88" s="40">
        <v>0.00414626699999987</v>
      </c>
      <c r="AR88" s="40">
        <v>0.1456959630000001</v>
      </c>
      <c r="AS88" s="40">
        <v>0.162939304</v>
      </c>
      <c r="AT88" s="40">
        <v>0.04579323199999985</v>
      </c>
      <c r="AU88" s="40">
        <v>-0.0516359839999998</v>
      </c>
      <c r="AV88" s="40">
        <v>0.23405067999999973</v>
      </c>
      <c r="AW88" s="40">
        <v>0.08674452000000032</v>
      </c>
      <c r="AX88" s="40">
        <v>0.134462117</v>
      </c>
      <c r="AY88" s="40">
        <v>0.1308810239999998</v>
      </c>
      <c r="AZ88" s="40">
        <v>0.18773271000000014</v>
      </c>
      <c r="BA88" s="40">
        <v>0.16994189000000004</v>
      </c>
      <c r="BB88" s="40">
        <v>0.18997642300000006</v>
      </c>
      <c r="BC88" s="40">
        <v>0.14298746899999992</v>
      </c>
      <c r="BD88" s="40">
        <v>0.1812446529999998</v>
      </c>
      <c r="BE88" s="40">
        <v>0.7233047880000001</v>
      </c>
      <c r="BF88" s="3">
        <v>-0.008539314000000076</v>
      </c>
      <c r="BG88" s="3"/>
      <c r="BH88" t="s">
        <v>43</v>
      </c>
      <c r="BI88" s="19">
        <v>-0.1911430389745523</v>
      </c>
      <c r="BJ88" s="19">
        <v>0.044602512250745345</v>
      </c>
      <c r="BK88" s="19">
        <v>0.12966397881022448</v>
      </c>
      <c r="BL88" s="19">
        <v>0.03717023837811489</v>
      </c>
      <c r="BM88" s="19">
        <v>0.07532607439504949</v>
      </c>
      <c r="BN88" s="19">
        <v>0.06912193921649831</v>
      </c>
      <c r="BO88" s="19">
        <v>0.08996939005523598</v>
      </c>
      <c r="BP88" s="19">
        <v>0.07619964797041211</v>
      </c>
      <c r="BQ88" s="19">
        <v>0.09585253291459736</v>
      </c>
      <c r="BR88" s="19">
        <v>0.053112037468915164</v>
      </c>
      <c r="BS88" s="19">
        <v>0.06119382809845476</v>
      </c>
      <c r="BT88" s="19">
        <v>0.002334996684948964</v>
      </c>
      <c r="BU88" s="19">
        <v>0.0818584708166747</v>
      </c>
      <c r="BV88" s="19">
        <v>0.0846197067696724</v>
      </c>
      <c r="BW88" s="19">
        <v>0.021926507632378037</v>
      </c>
      <c r="BX88" s="19">
        <v>-0.024193625919457836</v>
      </c>
      <c r="BY88" s="19">
        <v>0.11238148340452606</v>
      </c>
      <c r="BZ88" s="19">
        <v>0.03744321660752628</v>
      </c>
      <c r="CA88" s="19">
        <v>0.05594569989037565</v>
      </c>
      <c r="CB88" s="19">
        <v>0.05157056208784035</v>
      </c>
      <c r="CC88" s="4">
        <v>0.07034394333654252</v>
      </c>
      <c r="CD88" s="4">
        <v>0.05949272324042362</v>
      </c>
      <c r="CE88" s="4">
        <v>0.06277187958593926</v>
      </c>
      <c r="CF88" s="4">
        <v>0.04445528009562416</v>
      </c>
      <c r="CG88" s="4">
        <v>0.053951152363755174</v>
      </c>
      <c r="CH88" s="4">
        <v>0.20428495311213063</v>
      </c>
      <c r="CI88" s="4">
        <v>-0.002002667096601462</v>
      </c>
    </row>
    <row r="89" spans="1:87" ht="12.75">
      <c r="A89" t="s">
        <v>44</v>
      </c>
      <c r="B89" s="22">
        <v>0.063197051</v>
      </c>
      <c r="C89" s="22">
        <v>0.18864055999999998</v>
      </c>
      <c r="D89" s="22">
        <v>0.138590589</v>
      </c>
      <c r="E89" s="22">
        <v>0.196952259</v>
      </c>
      <c r="F89" s="22">
        <v>0.221394472</v>
      </c>
      <c r="G89" s="22">
        <v>0.28845693299999997</v>
      </c>
      <c r="H89" s="22">
        <v>0.204851225</v>
      </c>
      <c r="I89" s="22">
        <v>0.29729358300000003</v>
      </c>
      <c r="J89" s="22">
        <v>0.263223296</v>
      </c>
      <c r="K89" s="22">
        <v>0.307676646</v>
      </c>
      <c r="L89" s="22">
        <v>0.304038781</v>
      </c>
      <c r="M89" s="22">
        <v>0.346492635</v>
      </c>
      <c r="N89" s="22">
        <v>0.455023</v>
      </c>
      <c r="O89" s="34">
        <v>0.406526097</v>
      </c>
      <c r="P89" s="34">
        <v>0.432539445</v>
      </c>
      <c r="Q89" s="34">
        <v>0.552437391</v>
      </c>
      <c r="R89" s="34">
        <v>0.530375418</v>
      </c>
      <c r="S89" s="24">
        <v>0.666692442</v>
      </c>
      <c r="T89" s="24">
        <f>1473639160/1000000000</f>
        <v>1.47363916</v>
      </c>
      <c r="U89" s="29">
        <v>1.658120978</v>
      </c>
      <c r="V89" s="24">
        <v>0.895289804</v>
      </c>
      <c r="W89" s="22">
        <v>0.801234888</v>
      </c>
      <c r="X89" s="22">
        <v>0.794145574</v>
      </c>
      <c r="Y89" s="2">
        <v>0.860515042</v>
      </c>
      <c r="Z89" s="2">
        <v>1.069621583</v>
      </c>
      <c r="AA89" s="24">
        <v>0.917348894</v>
      </c>
      <c r="AB89" s="3">
        <v>1.059001794</v>
      </c>
      <c r="AC89" s="3">
        <v>0.986208491</v>
      </c>
      <c r="AD89" s="3"/>
      <c r="AE89" t="s">
        <v>44</v>
      </c>
      <c r="AF89" s="40">
        <v>0.12544350899999998</v>
      </c>
      <c r="AG89" s="40">
        <v>-0.050049971</v>
      </c>
      <c r="AH89" s="40">
        <v>0.058361670000000004</v>
      </c>
      <c r="AI89" s="40">
        <v>0.024442213000000018</v>
      </c>
      <c r="AJ89" s="40">
        <v>0.06706246099999996</v>
      </c>
      <c r="AK89" s="40">
        <v>-0.08360570799999997</v>
      </c>
      <c r="AL89" s="40">
        <v>0.09244235800000003</v>
      </c>
      <c r="AM89" s="40">
        <v>-0.03407028700000003</v>
      </c>
      <c r="AN89" s="40">
        <v>0.04445335</v>
      </c>
      <c r="AO89" s="40">
        <v>-0.003637865000000018</v>
      </c>
      <c r="AP89" s="40">
        <v>0.04245385400000001</v>
      </c>
      <c r="AQ89" s="40">
        <v>0.10853036500000002</v>
      </c>
      <c r="AR89" s="40">
        <v>-0.048496903000000036</v>
      </c>
      <c r="AS89" s="40">
        <v>0.026013348000000047</v>
      </c>
      <c r="AT89" s="40">
        <v>0.11989794599999998</v>
      </c>
      <c r="AU89" s="40">
        <v>-0.022061973000000012</v>
      </c>
      <c r="AV89" s="40">
        <v>0.136317024</v>
      </c>
      <c r="AW89" s="40">
        <v>0.8069467180000001</v>
      </c>
      <c r="AX89" s="40">
        <v>0.18448181799999985</v>
      </c>
      <c r="AY89" s="40">
        <v>-0.7628311739999999</v>
      </c>
      <c r="AZ89" s="40">
        <v>-0.09405491600000004</v>
      </c>
      <c r="BA89" s="40">
        <v>-0.007089314000000013</v>
      </c>
      <c r="BB89" s="40">
        <v>0.06636946799999999</v>
      </c>
      <c r="BC89" s="40">
        <v>0.20910654100000003</v>
      </c>
      <c r="BD89" s="40">
        <v>-0.15227268900000002</v>
      </c>
      <c r="BE89" s="40">
        <v>0.14165290000000008</v>
      </c>
      <c r="BF89" s="3">
        <v>-0.07279330300000009</v>
      </c>
      <c r="BG89" s="3"/>
      <c r="BH89" t="s">
        <v>44</v>
      </c>
      <c r="BI89" s="19">
        <v>1.9849582696509047</v>
      </c>
      <c r="BJ89" s="19">
        <v>-0.2653192452354891</v>
      </c>
      <c r="BK89" s="19">
        <v>0.4211084635768451</v>
      </c>
      <c r="BL89" s="19">
        <v>0.12410222215323775</v>
      </c>
      <c r="BM89" s="19">
        <v>0.3029093743587236</v>
      </c>
      <c r="BN89" s="19">
        <v>-0.28983774850022404</v>
      </c>
      <c r="BO89" s="19">
        <v>0.45126582962830725</v>
      </c>
      <c r="BP89" s="19">
        <v>-0.11460148805162751</v>
      </c>
      <c r="BQ89" s="19">
        <v>0.16888075894315982</v>
      </c>
      <c r="BR89" s="19">
        <v>-0.01182366308036268</v>
      </c>
      <c r="BS89" s="19">
        <v>0.13963302267022318</v>
      </c>
      <c r="BT89" s="19">
        <v>0.3132256043479828</v>
      </c>
      <c r="BU89" s="19">
        <v>-0.10658121237827546</v>
      </c>
      <c r="BV89" s="19">
        <v>0.06398936794456285</v>
      </c>
      <c r="BW89" s="19">
        <v>0.27719540353134725</v>
      </c>
      <c r="BX89" s="19">
        <v>-0.039935698342330364</v>
      </c>
      <c r="BY89" s="19">
        <v>0.25701987568360496</v>
      </c>
      <c r="BZ89" s="19">
        <v>1.2103732803378624</v>
      </c>
      <c r="CA89" s="19">
        <v>0.12518791778036073</v>
      </c>
      <c r="CB89" s="19">
        <v>-0.4600576098615646</v>
      </c>
      <c r="CC89" s="4">
        <v>-0.10505527437013014</v>
      </c>
      <c r="CD89" s="4">
        <v>-0.008847984662395296</v>
      </c>
      <c r="CE89" s="4">
        <v>0.08357342806269923</v>
      </c>
      <c r="CF89" s="4">
        <v>0.24300161042391175</v>
      </c>
      <c r="CG89" s="4">
        <v>-0.14236127189292141</v>
      </c>
      <c r="CH89" s="4">
        <v>0.1544155129269716</v>
      </c>
      <c r="CI89" s="4">
        <v>-0.06873765787029448</v>
      </c>
    </row>
    <row r="90" spans="1:87" ht="12.75">
      <c r="A90" s="11"/>
      <c r="B90" s="23"/>
      <c r="C90" s="2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3"/>
      <c r="R90" s="23"/>
      <c r="S90" s="24"/>
      <c r="T90" s="24"/>
      <c r="U90" s="29"/>
      <c r="V90" s="24"/>
      <c r="W90" s="24"/>
      <c r="X90" s="23"/>
      <c r="Y90" s="23"/>
      <c r="Z90" s="23"/>
      <c r="AA90" s="23"/>
      <c r="AB90" s="3"/>
      <c r="AC90" s="3"/>
      <c r="AD90" s="3"/>
      <c r="AE90" s="11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3"/>
      <c r="BG90" s="3"/>
      <c r="BH90" s="11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4"/>
      <c r="CD90" s="4"/>
      <c r="CE90" s="4"/>
      <c r="CF90" s="4"/>
      <c r="CH90" s="4"/>
      <c r="CI90" s="4"/>
    </row>
    <row r="91" spans="1:87" ht="12.75">
      <c r="A91" s="10" t="s">
        <v>74</v>
      </c>
      <c r="B91" s="23"/>
      <c r="C91" s="5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3"/>
      <c r="R91" s="23"/>
      <c r="S91" s="24"/>
      <c r="T91" s="24"/>
      <c r="U91" s="29"/>
      <c r="V91" s="24"/>
      <c r="W91" s="24"/>
      <c r="X91" s="23"/>
      <c r="Y91" s="23"/>
      <c r="Z91" s="23"/>
      <c r="AA91" s="23"/>
      <c r="AB91" s="3"/>
      <c r="AC91" s="3"/>
      <c r="AD91" s="3"/>
      <c r="AE91" s="10" t="s">
        <v>74</v>
      </c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3"/>
      <c r="BG91" s="3"/>
      <c r="BH91" s="10" t="s">
        <v>74</v>
      </c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4"/>
      <c r="CD91" s="4"/>
      <c r="CE91" s="4"/>
      <c r="CF91" s="4"/>
      <c r="CH91" s="4"/>
      <c r="CI91" s="4"/>
    </row>
    <row r="92" spans="1:87" ht="12.75">
      <c r="A92" s="11" t="s">
        <v>34</v>
      </c>
      <c r="B92" s="22">
        <f>+B99+B106+B113</f>
        <v>0.576843125</v>
      </c>
      <c r="C92" s="22">
        <f aca="true" t="shared" si="7" ref="C92:S96">+C99+C106+C113</f>
        <v>0.6232167019999999</v>
      </c>
      <c r="D92" s="22">
        <f t="shared" si="7"/>
        <v>0.701158366</v>
      </c>
      <c r="E92" s="22">
        <f t="shared" si="7"/>
        <v>0.78729958</v>
      </c>
      <c r="F92" s="22">
        <f t="shared" si="7"/>
        <v>0.846769893</v>
      </c>
      <c r="G92" s="22">
        <f t="shared" si="7"/>
        <v>0.9682152509999999</v>
      </c>
      <c r="H92" s="22">
        <f t="shared" si="7"/>
        <v>0.954656181</v>
      </c>
      <c r="I92" s="22">
        <f t="shared" si="7"/>
        <v>1.116477823</v>
      </c>
      <c r="J92" s="22">
        <f t="shared" si="7"/>
        <v>1.2099223810000002</v>
      </c>
      <c r="K92" s="22">
        <f t="shared" si="7"/>
        <v>1.227358975</v>
      </c>
      <c r="L92" s="22">
        <f t="shared" si="7"/>
        <v>1.4480884779999998</v>
      </c>
      <c r="M92" s="22">
        <f t="shared" si="7"/>
        <v>1.424792144</v>
      </c>
      <c r="N92" s="22">
        <f t="shared" si="7"/>
        <v>1.514751</v>
      </c>
      <c r="O92" s="22">
        <f t="shared" si="7"/>
        <v>1.7489752909999998</v>
      </c>
      <c r="P92" s="22">
        <f t="shared" si="7"/>
        <v>1.814354797</v>
      </c>
      <c r="Q92" s="22">
        <f t="shared" si="7"/>
        <v>2.886522945</v>
      </c>
      <c r="R92" s="22">
        <f t="shared" si="7"/>
        <v>2.951517891</v>
      </c>
      <c r="S92" s="22">
        <f t="shared" si="7"/>
        <v>2.598482321</v>
      </c>
      <c r="T92" s="22">
        <f>+SUM(T93:T96)</f>
        <v>2.602246332</v>
      </c>
      <c r="U92" s="36">
        <f aca="true" t="shared" si="8" ref="U92:AB96">+U99+U106+U113</f>
        <v>2.6206432819999996</v>
      </c>
      <c r="V92" s="22">
        <f t="shared" si="8"/>
        <v>3.20697024</v>
      </c>
      <c r="W92" s="22">
        <f>+SUM(W93:W96)</f>
        <v>3.5362042870000003</v>
      </c>
      <c r="X92" s="22">
        <f>+SUM(X93:X96)</f>
        <v>3.8299769509999995</v>
      </c>
      <c r="Y92" s="22">
        <f>+Y99+Y106+Y113</f>
        <v>3.954211267</v>
      </c>
      <c r="Z92" s="22">
        <f>+Z99+Z106+Z113</f>
        <v>4.445043428</v>
      </c>
      <c r="AA92" s="22">
        <f>+AA99+AA106+AA113</f>
        <v>4.264113883</v>
      </c>
      <c r="AB92" s="32">
        <f>+AB99+AB106+AB113</f>
        <v>4.7063496769999995</v>
      </c>
      <c r="AC92" s="32">
        <f>+AC99+AC106+AC113</f>
        <v>4.8480626430000004</v>
      </c>
      <c r="AD92" s="32"/>
      <c r="AE92" s="11" t="s">
        <v>34</v>
      </c>
      <c r="AF92" s="40">
        <v>0.04637357699999989</v>
      </c>
      <c r="AG92" s="40">
        <v>0.07794166400000013</v>
      </c>
      <c r="AH92" s="40">
        <v>0.08614121399999997</v>
      </c>
      <c r="AI92" s="40">
        <v>0.05947031300000005</v>
      </c>
      <c r="AJ92" s="40">
        <v>0.12144535799999989</v>
      </c>
      <c r="AK92" s="40">
        <v>-0.013559069999999895</v>
      </c>
      <c r="AL92" s="40">
        <v>0.16182164200000004</v>
      </c>
      <c r="AM92" s="40">
        <v>0.09344455800000007</v>
      </c>
      <c r="AN92" s="40">
        <v>0.01743659399999986</v>
      </c>
      <c r="AO92" s="40">
        <v>0.22072950299999983</v>
      </c>
      <c r="AP92" s="40">
        <v>-0.023296333999999863</v>
      </c>
      <c r="AQ92" s="40">
        <v>0.08995885599999998</v>
      </c>
      <c r="AR92" s="40">
        <v>0.23422429099999986</v>
      </c>
      <c r="AS92" s="40">
        <v>0.0653795060000002</v>
      </c>
      <c r="AT92" s="40">
        <v>1.0721681479999998</v>
      </c>
      <c r="AU92" s="40">
        <v>0.06499494600000011</v>
      </c>
      <c r="AV92" s="40">
        <v>-0.35303556999999985</v>
      </c>
      <c r="AW92" s="40">
        <v>0.0037640109999999005</v>
      </c>
      <c r="AX92" s="40">
        <v>0.018396949999999634</v>
      </c>
      <c r="AY92" s="40">
        <v>0.5863269580000003</v>
      </c>
      <c r="AZ92" s="40">
        <v>0.32923404700000036</v>
      </c>
      <c r="BA92" s="40">
        <v>0.29377266399999913</v>
      </c>
      <c r="BB92" s="40">
        <v>0.12423431600000034</v>
      </c>
      <c r="BC92" s="40">
        <v>0.49083216100000016</v>
      </c>
      <c r="BD92" s="40">
        <v>-0.1809295449999997</v>
      </c>
      <c r="BE92" s="40">
        <v>0.44223579399999924</v>
      </c>
      <c r="BF92" s="3">
        <v>0.14171296600000094</v>
      </c>
      <c r="BG92" s="3"/>
      <c r="BH92" s="11" t="s">
        <v>34</v>
      </c>
      <c r="BI92" s="19">
        <v>0.08039200779241304</v>
      </c>
      <c r="BJ92" s="19">
        <v>0.12506350319218523</v>
      </c>
      <c r="BK92" s="19">
        <v>0.12285557468482086</v>
      </c>
      <c r="BL92" s="19">
        <v>0.07553708208506862</v>
      </c>
      <c r="BM92" s="19">
        <v>0.1434219130887308</v>
      </c>
      <c r="BN92" s="19">
        <v>-0.01400418965307116</v>
      </c>
      <c r="BO92" s="19">
        <v>0.16950777171996337</v>
      </c>
      <c r="BP92" s="19">
        <v>0.08369584784847094</v>
      </c>
      <c r="BQ92" s="19">
        <v>0.014411332721681307</v>
      </c>
      <c r="BR92" s="19">
        <v>0.17984103061616494</v>
      </c>
      <c r="BS92" s="19">
        <v>-0.016087645440128875</v>
      </c>
      <c r="BT92" s="19">
        <v>0.0631382313405007</v>
      </c>
      <c r="BU92" s="19">
        <v>0.15462890666518778</v>
      </c>
      <c r="BV92" s="19">
        <v>0.03738160643917308</v>
      </c>
      <c r="BW92" s="19">
        <v>0.5909363205988205</v>
      </c>
      <c r="BX92" s="19">
        <v>0.02251669127126932</v>
      </c>
      <c r="BY92" s="19">
        <v>-0.11961152974085085</v>
      </c>
      <c r="BZ92" s="19">
        <v>0.00144854208534748</v>
      </c>
      <c r="CA92" s="19">
        <v>0.007069642014197922</v>
      </c>
      <c r="CB92" s="19">
        <v>0.22373398242607534</v>
      </c>
      <c r="CC92" s="4">
        <v>0.10266202127276378</v>
      </c>
      <c r="CD92" s="4">
        <v>0.08307570495290198</v>
      </c>
      <c r="CE92" s="4">
        <v>0.03243735343304429</v>
      </c>
      <c r="CF92" s="4">
        <v>0.12412896728514637</v>
      </c>
      <c r="CG92" s="4">
        <v>-0.04070366193956557</v>
      </c>
      <c r="CH92" s="4">
        <v>0.1037110654485771</v>
      </c>
      <c r="CI92" s="4">
        <v>0.03011101505962345</v>
      </c>
    </row>
    <row r="93" spans="1:87" ht="12.75">
      <c r="A93" s="11" t="s">
        <v>35</v>
      </c>
      <c r="B93" s="22">
        <f>+B100+B107+B114</f>
        <v>0.232615715</v>
      </c>
      <c r="C93" s="22">
        <f t="shared" si="7"/>
        <v>0.24217458200000003</v>
      </c>
      <c r="D93" s="22">
        <f t="shared" si="7"/>
        <v>0.253495049</v>
      </c>
      <c r="E93" s="22">
        <f t="shared" si="7"/>
        <v>0.281953684</v>
      </c>
      <c r="F93" s="22">
        <f t="shared" si="7"/>
        <v>0.28717528000000003</v>
      </c>
      <c r="G93" s="22">
        <f t="shared" si="7"/>
        <v>0.321871589</v>
      </c>
      <c r="H93" s="22">
        <f t="shared" si="7"/>
        <v>0.34539313699999996</v>
      </c>
      <c r="I93" s="22">
        <f t="shared" si="7"/>
        <v>0.369148397</v>
      </c>
      <c r="J93" s="22">
        <f t="shared" si="7"/>
        <v>0.39728553</v>
      </c>
      <c r="K93" s="22">
        <f t="shared" si="7"/>
        <v>0.393827013</v>
      </c>
      <c r="L93" s="22">
        <f t="shared" si="7"/>
        <v>0.398353737</v>
      </c>
      <c r="M93" s="22">
        <f t="shared" si="7"/>
        <v>0.39658959000000005</v>
      </c>
      <c r="N93" s="22">
        <f t="shared" si="7"/>
        <v>0.396864</v>
      </c>
      <c r="O93" s="22">
        <f t="shared" si="7"/>
        <v>0.44190872000000003</v>
      </c>
      <c r="P93" s="22">
        <f t="shared" si="7"/>
        <v>0.539619851</v>
      </c>
      <c r="Q93" s="22">
        <f t="shared" si="7"/>
        <v>0.7230205160000001</v>
      </c>
      <c r="R93" s="22">
        <f t="shared" si="7"/>
        <v>0.7338572050000001</v>
      </c>
      <c r="S93" s="22">
        <f t="shared" si="7"/>
        <v>0.6524888690000001</v>
      </c>
      <c r="T93" s="22">
        <f aca="true" t="shared" si="9" ref="S93:T96">+T100+T107+T114</f>
        <v>0.651302055</v>
      </c>
      <c r="U93" s="36">
        <f t="shared" si="8"/>
        <v>0.694240251</v>
      </c>
      <c r="V93" s="22">
        <f t="shared" si="8"/>
        <v>0.7360975249999999</v>
      </c>
      <c r="W93" s="22">
        <f t="shared" si="8"/>
        <v>0.771629008</v>
      </c>
      <c r="X93" s="22">
        <f t="shared" si="8"/>
        <v>0.749008262</v>
      </c>
      <c r="Y93" s="22">
        <f t="shared" si="8"/>
        <v>0.774678255</v>
      </c>
      <c r="Z93" s="22">
        <f t="shared" si="8"/>
        <v>0.745442895</v>
      </c>
      <c r="AA93" s="22">
        <f t="shared" si="8"/>
        <v>0.6749919480000001</v>
      </c>
      <c r="AB93" s="32">
        <f t="shared" si="8"/>
        <v>0.638070827</v>
      </c>
      <c r="AC93" s="32">
        <f>+AC100+AC107+AC114</f>
        <v>0.677530139</v>
      </c>
      <c r="AD93" s="32"/>
      <c r="AE93" s="11" t="s">
        <v>35</v>
      </c>
      <c r="AF93" s="40">
        <v>0.009558867000000026</v>
      </c>
      <c r="AG93" s="40">
        <v>0.011320466999999945</v>
      </c>
      <c r="AH93" s="40">
        <v>0.02845863500000001</v>
      </c>
      <c r="AI93" s="40">
        <v>0.0052215960000000505</v>
      </c>
      <c r="AJ93" s="40">
        <v>0.03469630899999998</v>
      </c>
      <c r="AK93" s="40">
        <v>0.023521547999999948</v>
      </c>
      <c r="AL93" s="40">
        <v>0.023755260000000056</v>
      </c>
      <c r="AM93" s="40">
        <v>0.02813713299999998</v>
      </c>
      <c r="AN93" s="40">
        <v>-0.0034585169999999943</v>
      </c>
      <c r="AO93" s="40">
        <v>0.004526723999999982</v>
      </c>
      <c r="AP93" s="40">
        <v>-0.0017641469999999382</v>
      </c>
      <c r="AQ93" s="40">
        <v>0.0002744099999999472</v>
      </c>
      <c r="AR93" s="40">
        <v>0.04504472000000004</v>
      </c>
      <c r="AS93" s="40">
        <v>0.09771113099999995</v>
      </c>
      <c r="AT93" s="40">
        <v>0.18340066500000007</v>
      </c>
      <c r="AU93" s="40">
        <v>0.01083668900000001</v>
      </c>
      <c r="AV93" s="40">
        <v>-0.08136833599999993</v>
      </c>
      <c r="AW93" s="40">
        <v>-0.0011868140000000915</v>
      </c>
      <c r="AX93" s="40">
        <v>0.04293819599999993</v>
      </c>
      <c r="AY93" s="40">
        <v>0.041857273999999944</v>
      </c>
      <c r="AZ93" s="40">
        <v>0.035531483000000086</v>
      </c>
      <c r="BA93" s="40">
        <v>-0.02262074599999997</v>
      </c>
      <c r="BB93" s="40">
        <v>0.025669992999999947</v>
      </c>
      <c r="BC93" s="40">
        <v>-0.029235359999999933</v>
      </c>
      <c r="BD93" s="40">
        <v>-0.07045094699999999</v>
      </c>
      <c r="BE93" s="40">
        <v>-0.03692112100000011</v>
      </c>
      <c r="BF93" s="3">
        <v>0.03945931200000008</v>
      </c>
      <c r="BG93" s="3"/>
      <c r="BH93" s="11" t="s">
        <v>35</v>
      </c>
      <c r="BI93" s="19">
        <v>0.04109295453232825</v>
      </c>
      <c r="BJ93" s="19">
        <v>0.0467450667469303</v>
      </c>
      <c r="BK93" s="19">
        <v>0.11226505256124357</v>
      </c>
      <c r="BL93" s="19">
        <v>0.01851933950967653</v>
      </c>
      <c r="BM93" s="19">
        <v>0.12081927455594359</v>
      </c>
      <c r="BN93" s="19">
        <v>0.07307742840266634</v>
      </c>
      <c r="BO93" s="19">
        <v>0.06877745228620469</v>
      </c>
      <c r="BP93" s="19">
        <v>0.07622173962738346</v>
      </c>
      <c r="BQ93" s="19">
        <v>-0.008705368655133234</v>
      </c>
      <c r="BR93" s="19">
        <v>0.011494193771822305</v>
      </c>
      <c r="BS93" s="19">
        <v>-0.004428594076424939</v>
      </c>
      <c r="BT93" s="19">
        <v>0.0006919243644290995</v>
      </c>
      <c r="BU93" s="19">
        <v>0.11350165295920023</v>
      </c>
      <c r="BV93" s="19">
        <v>0.22111157028084882</v>
      </c>
      <c r="BW93" s="19">
        <v>0.33987012275425</v>
      </c>
      <c r="BX93" s="19">
        <v>0.014988079536044602</v>
      </c>
      <c r="BY93" s="19">
        <v>-0.11087761412657919</v>
      </c>
      <c r="BZ93" s="19">
        <v>-0.001818903059325739</v>
      </c>
      <c r="CA93" s="19">
        <v>0.06592670124463207</v>
      </c>
      <c r="CB93" s="19">
        <v>0.06029220279248825</v>
      </c>
      <c r="CC93" s="4">
        <v>0.04827007535448525</v>
      </c>
      <c r="CD93" s="4">
        <v>-0.029315572335248404</v>
      </c>
      <c r="CE93" s="4">
        <v>0.03427197576092952</v>
      </c>
      <c r="CF93" s="4">
        <v>-0.03773871257042052</v>
      </c>
      <c r="CG93" s="4">
        <v>-0.09450884497329602</v>
      </c>
      <c r="CH93" s="4">
        <v>-0.05469860953067267</v>
      </c>
      <c r="CI93" s="4">
        <v>0.0618415861222254</v>
      </c>
    </row>
    <row r="94" spans="1:87" ht="12.75">
      <c r="A94" s="11" t="s">
        <v>36</v>
      </c>
      <c r="B94" s="22">
        <f>+B101+B108+B115</f>
        <v>0.12539062099999998</v>
      </c>
      <c r="C94" s="22">
        <f t="shared" si="7"/>
        <v>0.128292973</v>
      </c>
      <c r="D94" s="22">
        <f t="shared" si="7"/>
        <v>0.17040988599999998</v>
      </c>
      <c r="E94" s="22">
        <f t="shared" si="7"/>
        <v>0.183372817</v>
      </c>
      <c r="F94" s="22">
        <f t="shared" si="7"/>
        <v>0.23363589</v>
      </c>
      <c r="G94" s="22">
        <f t="shared" si="7"/>
        <v>0.28213851300000004</v>
      </c>
      <c r="H94" s="22">
        <f t="shared" si="7"/>
        <v>0.23749193899999999</v>
      </c>
      <c r="I94" s="22">
        <f t="shared" si="7"/>
        <v>0.32248995999999996</v>
      </c>
      <c r="J94" s="22">
        <f t="shared" si="7"/>
        <v>0.336336955</v>
      </c>
      <c r="K94" s="22">
        <f t="shared" si="7"/>
        <v>0.31648862699999997</v>
      </c>
      <c r="L94" s="22">
        <f t="shared" si="7"/>
        <v>0.461567207</v>
      </c>
      <c r="M94" s="22">
        <f t="shared" si="7"/>
        <v>0.376855271</v>
      </c>
      <c r="N94" s="22">
        <f t="shared" si="7"/>
        <v>0.439062</v>
      </c>
      <c r="O94" s="22">
        <f t="shared" si="7"/>
        <v>0.57101826</v>
      </c>
      <c r="P94" s="22">
        <f t="shared" si="7"/>
        <v>0.46602288000000003</v>
      </c>
      <c r="Q94" s="22">
        <f t="shared" si="7"/>
        <v>1.320056568</v>
      </c>
      <c r="R94" s="22">
        <f t="shared" si="7"/>
        <v>1.342038552</v>
      </c>
      <c r="S94" s="22">
        <f t="shared" si="9"/>
        <v>0.9691577389999999</v>
      </c>
      <c r="T94" s="22">
        <f t="shared" si="9"/>
        <v>0.902924758</v>
      </c>
      <c r="U94" s="36">
        <f t="shared" si="8"/>
        <v>0.813947585</v>
      </c>
      <c r="V94" s="22">
        <f t="shared" si="8"/>
        <v>1.3073333889999998</v>
      </c>
      <c r="W94" s="22">
        <f t="shared" si="8"/>
        <v>1.462968568</v>
      </c>
      <c r="X94" s="22">
        <f t="shared" si="8"/>
        <v>1.735111522</v>
      </c>
      <c r="Y94" s="22">
        <f t="shared" si="8"/>
        <v>1.722247639</v>
      </c>
      <c r="Z94" s="22">
        <f t="shared" si="8"/>
        <v>2.08681413</v>
      </c>
      <c r="AA94" s="22">
        <f t="shared" si="8"/>
        <v>1.930946005</v>
      </c>
      <c r="AB94" s="32">
        <f t="shared" si="8"/>
        <v>2.0900947050000003</v>
      </c>
      <c r="AC94" s="32">
        <f>+AC101+AC108+AC115</f>
        <v>2.231882313</v>
      </c>
      <c r="AD94" s="32"/>
      <c r="AE94" s="11" t="s">
        <v>36</v>
      </c>
      <c r="AF94" s="40">
        <v>0.0029023520000000247</v>
      </c>
      <c r="AG94" s="40">
        <v>0.04211691299999998</v>
      </c>
      <c r="AH94" s="40">
        <v>0.01296293100000001</v>
      </c>
      <c r="AI94" s="40">
        <v>0.05026307300000002</v>
      </c>
      <c r="AJ94" s="40">
        <v>0.04850262300000002</v>
      </c>
      <c r="AK94" s="40">
        <v>-0.04464657400000005</v>
      </c>
      <c r="AL94" s="40">
        <v>0.08499802099999998</v>
      </c>
      <c r="AM94" s="40">
        <v>0.013846995000000029</v>
      </c>
      <c r="AN94" s="40">
        <v>-0.019848328000000026</v>
      </c>
      <c r="AO94" s="40">
        <v>0.14507858</v>
      </c>
      <c r="AP94" s="40">
        <v>-0.08471193599999999</v>
      </c>
      <c r="AQ94" s="40">
        <v>0.062206729000000016</v>
      </c>
      <c r="AR94" s="40">
        <v>0.13195626</v>
      </c>
      <c r="AS94" s="40">
        <v>-0.10499537999999997</v>
      </c>
      <c r="AT94" s="40">
        <v>0.854033688</v>
      </c>
      <c r="AU94" s="40">
        <v>0.021981983999999954</v>
      </c>
      <c r="AV94" s="40">
        <v>-0.3728808130000001</v>
      </c>
      <c r="AW94" s="40">
        <v>-0.06623298099999986</v>
      </c>
      <c r="AX94" s="40">
        <v>-0.08897717300000008</v>
      </c>
      <c r="AY94" s="40">
        <v>0.4933858039999999</v>
      </c>
      <c r="AZ94" s="40">
        <v>0.15563517900000012</v>
      </c>
      <c r="BA94" s="40">
        <v>0.272142954</v>
      </c>
      <c r="BB94" s="40">
        <v>-0.012863882999999854</v>
      </c>
      <c r="BC94" s="40">
        <v>0.36456649099999994</v>
      </c>
      <c r="BD94" s="40">
        <v>-0.15586812500000002</v>
      </c>
      <c r="BE94" s="40">
        <v>0.15914870000000025</v>
      </c>
      <c r="BF94" s="3">
        <v>0.14178760799999957</v>
      </c>
      <c r="BG94" s="3"/>
      <c r="BH94" s="11" t="s">
        <v>36</v>
      </c>
      <c r="BI94" s="19">
        <v>0.02314648397825564</v>
      </c>
      <c r="BJ94" s="19">
        <v>0.32828698263933737</v>
      </c>
      <c r="BK94" s="19">
        <v>0.07606912547315484</v>
      </c>
      <c r="BL94" s="19">
        <v>0.2741031840068205</v>
      </c>
      <c r="BM94" s="19">
        <v>0.2075991963392269</v>
      </c>
      <c r="BN94" s="19">
        <v>-0.15824345824066935</v>
      </c>
      <c r="BO94" s="19">
        <v>0.35789855166410506</v>
      </c>
      <c r="BP94" s="19">
        <v>0.042937755333530475</v>
      </c>
      <c r="BQ94" s="19">
        <v>-0.059013223807059874</v>
      </c>
      <c r="BR94" s="19">
        <v>0.45840061102732776</v>
      </c>
      <c r="BS94" s="19">
        <v>-0.18353109734678355</v>
      </c>
      <c r="BT94" s="19">
        <v>0.1650679552257079</v>
      </c>
      <c r="BU94" s="19">
        <v>0.30054129029613125</v>
      </c>
      <c r="BV94" s="19">
        <v>-0.18387394476666993</v>
      </c>
      <c r="BW94" s="19">
        <v>1.832600339279479</v>
      </c>
      <c r="BX94" s="19">
        <v>0.016652304554875676</v>
      </c>
      <c r="BY94" s="19">
        <v>-0.27784657336729035</v>
      </c>
      <c r="BZ94" s="19">
        <v>-0.06834076470187467</v>
      </c>
      <c r="CA94" s="19">
        <v>-0.09854328637204128</v>
      </c>
      <c r="CB94" s="19">
        <v>0.6061640983921586</v>
      </c>
      <c r="CC94" s="4">
        <v>0.11904781160607239</v>
      </c>
      <c r="CD94" s="4">
        <v>0.18602105332450314</v>
      </c>
      <c r="CE94" s="4">
        <v>-0.007413865239723683</v>
      </c>
      <c r="CF94" s="4">
        <v>0.21168064495746997</v>
      </c>
      <c r="CG94" s="4">
        <v>-0.0746919060779026</v>
      </c>
      <c r="CH94" s="4">
        <v>0.08242006746325371</v>
      </c>
      <c r="CI94" s="4">
        <v>0.06783788680044503</v>
      </c>
    </row>
    <row r="95" spans="1:87" ht="12.75">
      <c r="A95" s="11" t="s">
        <v>37</v>
      </c>
      <c r="B95" s="22">
        <f>+B102+B109+B116</f>
        <v>0.204832226</v>
      </c>
      <c r="C95" s="22">
        <f t="shared" si="7"/>
        <v>0.223541978</v>
      </c>
      <c r="D95" s="22">
        <f t="shared" si="7"/>
        <v>0.24337345600000002</v>
      </c>
      <c r="E95" s="22">
        <f t="shared" si="7"/>
        <v>0.27017034300000003</v>
      </c>
      <c r="F95" s="22">
        <f t="shared" si="7"/>
        <v>0.28907866400000004</v>
      </c>
      <c r="G95" s="22">
        <f t="shared" si="7"/>
        <v>0.314783559</v>
      </c>
      <c r="H95" s="22">
        <f t="shared" si="7"/>
        <v>0.321519448</v>
      </c>
      <c r="I95" s="22">
        <f t="shared" si="7"/>
        <v>0.370703361</v>
      </c>
      <c r="J95" s="22">
        <f t="shared" si="7"/>
        <v>0.408614491</v>
      </c>
      <c r="K95" s="22">
        <f t="shared" si="7"/>
        <v>0.449203813</v>
      </c>
      <c r="L95" s="22">
        <f t="shared" si="7"/>
        <v>0.507368961</v>
      </c>
      <c r="M95" s="22">
        <f t="shared" si="7"/>
        <v>0.5581195529999999</v>
      </c>
      <c r="N95" s="22">
        <f t="shared" si="7"/>
        <v>0.582653</v>
      </c>
      <c r="O95" s="22">
        <f t="shared" si="7"/>
        <v>0.643038695</v>
      </c>
      <c r="P95" s="22">
        <f t="shared" si="7"/>
        <v>0.704835341</v>
      </c>
      <c r="Q95" s="22">
        <f t="shared" si="7"/>
        <v>0.728534137</v>
      </c>
      <c r="R95" s="22">
        <f t="shared" si="7"/>
        <v>0.741120243</v>
      </c>
      <c r="S95" s="22">
        <f t="shared" si="9"/>
        <v>0.810747718</v>
      </c>
      <c r="T95" s="22">
        <f t="shared" si="9"/>
        <v>0.862555245</v>
      </c>
      <c r="U95" s="36">
        <f t="shared" si="8"/>
        <v>0.92261078</v>
      </c>
      <c r="V95" s="22">
        <f t="shared" si="8"/>
        <v>0.9893077639999999</v>
      </c>
      <c r="W95" s="22">
        <f t="shared" si="8"/>
        <v>1.111417486</v>
      </c>
      <c r="X95" s="22">
        <f t="shared" si="8"/>
        <v>1.1539670979999999</v>
      </c>
      <c r="Y95" s="22">
        <f t="shared" si="8"/>
        <v>1.2438576710000002</v>
      </c>
      <c r="Z95" s="22">
        <f t="shared" si="8"/>
        <v>1.334959411</v>
      </c>
      <c r="AA95" s="22">
        <f t="shared" si="8"/>
        <v>1.430782507</v>
      </c>
      <c r="AB95" s="32">
        <f t="shared" si="8"/>
        <v>1.69682012</v>
      </c>
      <c r="AC95" s="32">
        <f>+AC102+AC109+AC116</f>
        <v>1.69450729</v>
      </c>
      <c r="AD95" s="32"/>
      <c r="AE95" s="11" t="s">
        <v>37</v>
      </c>
      <c r="AF95" s="40">
        <v>0.018709751999999996</v>
      </c>
      <c r="AG95" s="40">
        <v>0.019831478000000013</v>
      </c>
      <c r="AH95" s="40">
        <v>0.02679688700000002</v>
      </c>
      <c r="AI95" s="40">
        <v>0.018908321000000006</v>
      </c>
      <c r="AJ95" s="40">
        <v>0.02570489499999995</v>
      </c>
      <c r="AK95" s="40">
        <v>0.006735888999999995</v>
      </c>
      <c r="AL95" s="40">
        <v>0.049183913000000024</v>
      </c>
      <c r="AM95" s="40">
        <v>0.037911130000000015</v>
      </c>
      <c r="AN95" s="40">
        <v>0.04058932199999998</v>
      </c>
      <c r="AO95" s="40">
        <v>0.058165147999999944</v>
      </c>
      <c r="AP95" s="40">
        <v>0.05075059199999998</v>
      </c>
      <c r="AQ95" s="40">
        <v>0.02453344700000004</v>
      </c>
      <c r="AR95" s="40">
        <v>0.06038569500000002</v>
      </c>
      <c r="AS95" s="40">
        <v>0.06179664600000001</v>
      </c>
      <c r="AT95" s="40">
        <v>0.023698796000000022</v>
      </c>
      <c r="AU95" s="40">
        <v>0.012586105999999986</v>
      </c>
      <c r="AV95" s="40">
        <v>0.069627475</v>
      </c>
      <c r="AW95" s="40">
        <v>0.05180752700000002</v>
      </c>
      <c r="AX95" s="40">
        <v>0.06005553499999994</v>
      </c>
      <c r="AY95" s="40">
        <v>0.0666969839999999</v>
      </c>
      <c r="AZ95" s="40">
        <v>0.12210972200000003</v>
      </c>
      <c r="BA95" s="40">
        <v>0.04254961199999996</v>
      </c>
      <c r="BB95" s="40">
        <v>0.08989057300000036</v>
      </c>
      <c r="BC95" s="40">
        <v>0.09110173999999982</v>
      </c>
      <c r="BD95" s="40">
        <v>0.09582309599999994</v>
      </c>
      <c r="BE95" s="40">
        <v>0.26603761299999995</v>
      </c>
      <c r="BF95" s="3">
        <v>-0.0023128299999999324</v>
      </c>
      <c r="BG95" s="3"/>
      <c r="BH95" s="11" t="s">
        <v>37</v>
      </c>
      <c r="BI95" s="19">
        <v>0.09134183797817047</v>
      </c>
      <c r="BJ95" s="19">
        <v>0.08871478268837728</v>
      </c>
      <c r="BK95" s="19">
        <v>0.1101060380224868</v>
      </c>
      <c r="BL95" s="19">
        <v>0.06998666393224368</v>
      </c>
      <c r="BM95" s="19">
        <v>0.08892006986721077</v>
      </c>
      <c r="BN95" s="19">
        <v>0.021398477802965544</v>
      </c>
      <c r="BO95" s="19">
        <v>0.15297336850366833</v>
      </c>
      <c r="BP95" s="19">
        <v>0.10226810433477568</v>
      </c>
      <c r="BQ95" s="19">
        <v>0.0993340248425012</v>
      </c>
      <c r="BR95" s="19">
        <v>0.12948498280000117</v>
      </c>
      <c r="BS95" s="19">
        <v>0.10002699396504862</v>
      </c>
      <c r="BT95" s="19">
        <v>0.04395733291931459</v>
      </c>
      <c r="BU95" s="19">
        <v>0.10363920721252619</v>
      </c>
      <c r="BV95" s="19">
        <v>0.09610097569633817</v>
      </c>
      <c r="BW95" s="19">
        <v>0.03362316646378267</v>
      </c>
      <c r="BX95" s="19">
        <v>0.01727593171107641</v>
      </c>
      <c r="BY95" s="19">
        <v>0.09394895856325974</v>
      </c>
      <c r="BZ95" s="19">
        <v>0.06390092238286142</v>
      </c>
      <c r="CA95" s="19">
        <v>0.06962514615513113</v>
      </c>
      <c r="CB95" s="19">
        <v>0.07229157240066056</v>
      </c>
      <c r="CC95" s="4">
        <v>0.12342945890395342</v>
      </c>
      <c r="CD95" s="4">
        <v>0.03828409444333681</v>
      </c>
      <c r="CE95" s="4">
        <v>0.07789699823833311</v>
      </c>
      <c r="CF95" s="4">
        <v>0.07324128967806945</v>
      </c>
      <c r="CG95" s="4">
        <v>0.07177978237422226</v>
      </c>
      <c r="CH95" s="4">
        <v>0.18593854181081343</v>
      </c>
      <c r="CI95" s="4">
        <v>-0.0013630378215929763</v>
      </c>
    </row>
    <row r="96" spans="1:87" ht="12.75">
      <c r="A96" s="11" t="s">
        <v>38</v>
      </c>
      <c r="B96" s="22">
        <f>+B103+B110+B117</f>
        <v>0.014004563</v>
      </c>
      <c r="C96" s="22">
        <f t="shared" si="7"/>
        <v>0.029207168999999998</v>
      </c>
      <c r="D96" s="22">
        <f t="shared" si="7"/>
        <v>0.033879975</v>
      </c>
      <c r="E96" s="22">
        <f t="shared" si="7"/>
        <v>0.051802736</v>
      </c>
      <c r="F96" s="22">
        <f t="shared" si="7"/>
        <v>0.03688005900000001</v>
      </c>
      <c r="G96" s="22">
        <f t="shared" si="7"/>
        <v>0.04942159</v>
      </c>
      <c r="H96" s="22">
        <f t="shared" si="7"/>
        <v>0.050251657</v>
      </c>
      <c r="I96" s="22">
        <f t="shared" si="7"/>
        <v>0.054136105000000004</v>
      </c>
      <c r="J96" s="22">
        <f t="shared" si="7"/>
        <v>0.067685405</v>
      </c>
      <c r="K96" s="22">
        <f t="shared" si="7"/>
        <v>0.067839522</v>
      </c>
      <c r="L96" s="22">
        <f t="shared" si="7"/>
        <v>0.080798573</v>
      </c>
      <c r="M96" s="22">
        <f t="shared" si="7"/>
        <v>0.09322773</v>
      </c>
      <c r="N96" s="22">
        <f t="shared" si="7"/>
        <v>0.09617200000000001</v>
      </c>
      <c r="O96" s="22">
        <f t="shared" si="7"/>
        <v>0.093009616</v>
      </c>
      <c r="P96" s="22">
        <f t="shared" si="7"/>
        <v>0.103876725</v>
      </c>
      <c r="Q96" s="22">
        <f t="shared" si="7"/>
        <v>0.11491172399999999</v>
      </c>
      <c r="R96" s="22">
        <f t="shared" si="7"/>
        <v>0.13450189099999998</v>
      </c>
      <c r="S96" s="22">
        <f t="shared" si="9"/>
        <v>0.166087995</v>
      </c>
      <c r="T96" s="22">
        <f t="shared" si="9"/>
        <v>0.18546427399999998</v>
      </c>
      <c r="U96" s="36">
        <f t="shared" si="8"/>
        <v>0.189844666</v>
      </c>
      <c r="V96" s="22">
        <f t="shared" si="8"/>
        <v>0.174231562</v>
      </c>
      <c r="W96" s="22">
        <f t="shared" si="8"/>
        <v>0.190189225</v>
      </c>
      <c r="X96" s="22">
        <f t="shared" si="8"/>
        <v>0.191890069</v>
      </c>
      <c r="Y96" s="22">
        <f t="shared" si="8"/>
        <v>0.213427702</v>
      </c>
      <c r="Z96" s="22">
        <f t="shared" si="8"/>
        <v>0.277826992</v>
      </c>
      <c r="AA96" s="22">
        <f t="shared" si="8"/>
        <v>0.22739342299999998</v>
      </c>
      <c r="AB96" s="32">
        <f t="shared" si="8"/>
        <v>0.281364026</v>
      </c>
      <c r="AC96" s="32">
        <f>+AC103+AC110+AC117</f>
        <v>0.2441429</v>
      </c>
      <c r="AD96" s="32"/>
      <c r="AE96" s="11" t="s">
        <v>38</v>
      </c>
      <c r="AF96" s="40">
        <v>0.015202605999999999</v>
      </c>
      <c r="AG96" s="40">
        <v>0.004672806000000002</v>
      </c>
      <c r="AH96" s="40">
        <v>0.017922761000000002</v>
      </c>
      <c r="AI96" s="40">
        <v>-0.014922676999999995</v>
      </c>
      <c r="AJ96" s="40">
        <v>0.012541530999999995</v>
      </c>
      <c r="AK96" s="40">
        <v>0.0008300669999999968</v>
      </c>
      <c r="AL96" s="40">
        <v>0.0038844480000000056</v>
      </c>
      <c r="AM96" s="40">
        <v>0.0135493</v>
      </c>
      <c r="AN96" s="40">
        <v>0.00015411699999999529</v>
      </c>
      <c r="AO96" s="40">
        <v>0.012959051</v>
      </c>
      <c r="AP96" s="40">
        <v>0.012429156999999996</v>
      </c>
      <c r="AQ96" s="40">
        <v>0.0029442700000000127</v>
      </c>
      <c r="AR96" s="40">
        <v>-0.003162384000000004</v>
      </c>
      <c r="AS96" s="40">
        <v>0.010867109</v>
      </c>
      <c r="AT96" s="40">
        <v>0.01103499899999999</v>
      </c>
      <c r="AU96" s="40">
        <v>0.01959016699999999</v>
      </c>
      <c r="AV96" s="40">
        <v>0.031586104000000004</v>
      </c>
      <c r="AW96" s="40">
        <v>0.019376278999999996</v>
      </c>
      <c r="AX96" s="40">
        <v>0.004380392000000011</v>
      </c>
      <c r="AY96" s="40">
        <v>-0.015613103999999989</v>
      </c>
      <c r="AZ96" s="40">
        <v>0.015957662999999983</v>
      </c>
      <c r="BA96" s="40">
        <v>0.001700844000000007</v>
      </c>
      <c r="BB96" s="40">
        <v>0.021537633</v>
      </c>
      <c r="BC96" s="40">
        <v>0.06439929</v>
      </c>
      <c r="BD96" s="40">
        <v>-0.05043356900000001</v>
      </c>
      <c r="BE96" s="40">
        <v>0.053970603000000006</v>
      </c>
      <c r="BF96" s="3">
        <v>-0.03722112599999999</v>
      </c>
      <c r="BG96" s="3"/>
      <c r="BH96" s="11" t="s">
        <v>38</v>
      </c>
      <c r="BI96" s="19">
        <v>1.085546617913033</v>
      </c>
      <c r="BJ96" s="19">
        <v>0.15998832341470692</v>
      </c>
      <c r="BK96" s="19">
        <v>0.5290075036950294</v>
      </c>
      <c r="BL96" s="19">
        <v>-0.2880673522726675</v>
      </c>
      <c r="BM96" s="19">
        <v>0.3400626609626626</v>
      </c>
      <c r="BN96" s="19">
        <v>0.016795635267906128</v>
      </c>
      <c r="BO96" s="19">
        <v>0.07729989878741722</v>
      </c>
      <c r="BP96" s="19">
        <v>0.25028213610860994</v>
      </c>
      <c r="BQ96" s="19">
        <v>0.002276960594385086</v>
      </c>
      <c r="BR96" s="19">
        <v>0.19102509301289003</v>
      </c>
      <c r="BS96" s="19">
        <v>0.1538289172508034</v>
      </c>
      <c r="BT96" s="19">
        <v>0.031581483320467126</v>
      </c>
      <c r="BU96" s="19">
        <v>-0.032882585367882584</v>
      </c>
      <c r="BV96" s="19">
        <v>0.11683855355343042</v>
      </c>
      <c r="BW96" s="19">
        <v>0.10623167990712057</v>
      </c>
      <c r="BX96" s="19">
        <v>0.17048014178257384</v>
      </c>
      <c r="BY96" s="19">
        <v>0.23483762023836532</v>
      </c>
      <c r="BZ96" s="19">
        <v>0.11666273050017852</v>
      </c>
      <c r="CA96" s="19">
        <v>0.02361852180760167</v>
      </c>
      <c r="CB96" s="19">
        <v>-0.08224146787458327</v>
      </c>
      <c r="CC96" s="4">
        <v>0.09158881902235361</v>
      </c>
      <c r="CD96" s="4">
        <v>0.008942904099851118</v>
      </c>
      <c r="CE96" s="4">
        <v>0.1122394353821406</v>
      </c>
      <c r="CF96" s="4">
        <v>0.3017381970406072</v>
      </c>
      <c r="CG96" s="4">
        <v>-0.18152868674473505</v>
      </c>
      <c r="CH96" s="4">
        <v>0.23734460868729704</v>
      </c>
      <c r="CI96" s="4">
        <v>-0.1322881483079148</v>
      </c>
    </row>
    <row r="97" spans="1:87" ht="12.75">
      <c r="A97" s="11"/>
      <c r="B97" s="5"/>
      <c r="C97" s="23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3"/>
      <c r="R97" s="23"/>
      <c r="S97" s="24"/>
      <c r="T97" s="24"/>
      <c r="U97" s="29"/>
      <c r="V97" s="24"/>
      <c r="W97" s="24"/>
      <c r="X97" s="23"/>
      <c r="Y97" s="23"/>
      <c r="Z97" s="23"/>
      <c r="AA97" s="23"/>
      <c r="AB97" s="3"/>
      <c r="AC97" s="3"/>
      <c r="AD97" s="3"/>
      <c r="AE97" s="11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3"/>
      <c r="BG97" s="3"/>
      <c r="BH97" s="11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4"/>
      <c r="CD97" s="4"/>
      <c r="CE97" s="4"/>
      <c r="CF97" s="4"/>
      <c r="CH97" s="4"/>
      <c r="CI97" s="4"/>
    </row>
    <row r="98" spans="1:87" ht="12.75">
      <c r="A98" s="10" t="s">
        <v>53</v>
      </c>
      <c r="B98" s="23"/>
      <c r="C98" s="23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3"/>
      <c r="R98" s="23"/>
      <c r="S98" s="24"/>
      <c r="T98" s="24"/>
      <c r="U98" s="29"/>
      <c r="V98" s="24"/>
      <c r="W98" s="24"/>
      <c r="X98" s="23"/>
      <c r="Y98" s="23"/>
      <c r="Z98" s="23"/>
      <c r="AA98" s="23"/>
      <c r="AB98" s="3"/>
      <c r="AC98" s="3"/>
      <c r="AD98" s="3"/>
      <c r="AE98" s="10" t="s">
        <v>53</v>
      </c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3"/>
      <c r="BG98" s="3"/>
      <c r="BH98" s="10" t="s">
        <v>53</v>
      </c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4"/>
      <c r="CD98" s="4"/>
      <c r="CE98" s="4"/>
      <c r="CF98" s="4"/>
      <c r="CH98" s="4"/>
      <c r="CI98" s="4"/>
    </row>
    <row r="99" spans="1:87" ht="12.75">
      <c r="A99" t="s">
        <v>40</v>
      </c>
      <c r="B99" s="22">
        <v>0.056552345000000004</v>
      </c>
      <c r="C99" s="22">
        <v>0.066502481</v>
      </c>
      <c r="D99" s="22">
        <v>0.072035998</v>
      </c>
      <c r="E99" s="22">
        <v>0.095000622</v>
      </c>
      <c r="F99" s="22">
        <v>0.100215745</v>
      </c>
      <c r="G99" s="22">
        <v>0.115530533</v>
      </c>
      <c r="H99" s="22">
        <v>0.11634158700000001</v>
      </c>
      <c r="I99" s="22">
        <v>0.128210534</v>
      </c>
      <c r="J99" s="22">
        <v>0.152574893</v>
      </c>
      <c r="K99" s="22">
        <v>0.150273676</v>
      </c>
      <c r="L99" s="22">
        <v>0.16986629199999997</v>
      </c>
      <c r="M99" s="22">
        <v>0.17505912499999998</v>
      </c>
      <c r="N99" s="22">
        <v>0.163243</v>
      </c>
      <c r="O99" s="34">
        <v>0.19445153</v>
      </c>
      <c r="P99" s="34">
        <v>0.209434947</v>
      </c>
      <c r="Q99" s="34">
        <v>0.215833713</v>
      </c>
      <c r="R99" s="34">
        <v>0.220708753</v>
      </c>
      <c r="S99" s="24">
        <v>0.242022859</v>
      </c>
      <c r="T99" s="24">
        <f>+SUM(T100:T103)</f>
        <v>0.261215182</v>
      </c>
      <c r="U99" s="29">
        <v>0.285162283</v>
      </c>
      <c r="V99" s="24">
        <v>0.309834119</v>
      </c>
      <c r="W99" s="22">
        <v>0.355015775</v>
      </c>
      <c r="X99" s="22">
        <v>0.370064676</v>
      </c>
      <c r="Y99" s="2">
        <v>0.396143011</v>
      </c>
      <c r="Z99" s="2">
        <v>0.429221872</v>
      </c>
      <c r="AA99" s="24">
        <v>0.434243369</v>
      </c>
      <c r="AB99" s="32">
        <v>0.537567613</v>
      </c>
      <c r="AC99" s="32">
        <v>0.512268247</v>
      </c>
      <c r="AD99" s="32"/>
      <c r="AE99" t="s">
        <v>40</v>
      </c>
      <c r="AF99" s="40">
        <v>0.009950135999999998</v>
      </c>
      <c r="AG99" s="40">
        <v>0.005533517000000002</v>
      </c>
      <c r="AH99" s="40">
        <v>0.022964624000000003</v>
      </c>
      <c r="AI99" s="40">
        <v>0.005215122999999988</v>
      </c>
      <c r="AJ99" s="40">
        <v>0.01531478800000001</v>
      </c>
      <c r="AK99" s="40">
        <v>0.0008110540000000055</v>
      </c>
      <c r="AL99" s="40">
        <v>0.011868946999999977</v>
      </c>
      <c r="AM99" s="40">
        <v>0.024364359000000002</v>
      </c>
      <c r="AN99" s="40">
        <v>-0.0023012169999999943</v>
      </c>
      <c r="AO99" s="40">
        <v>0.01959261599999998</v>
      </c>
      <c r="AP99" s="40">
        <v>0.005192833000000008</v>
      </c>
      <c r="AQ99" s="40">
        <v>-0.011816124999999983</v>
      </c>
      <c r="AR99" s="40">
        <v>0.031208530000000012</v>
      </c>
      <c r="AS99" s="40">
        <v>0.014983416999999999</v>
      </c>
      <c r="AT99" s="40">
        <v>0.006398766</v>
      </c>
      <c r="AU99" s="40">
        <v>0.004875039999999997</v>
      </c>
      <c r="AV99" s="40">
        <v>0.021314106</v>
      </c>
      <c r="AW99" s="40">
        <v>0.019192322999999983</v>
      </c>
      <c r="AX99" s="40">
        <v>0.023947101000000026</v>
      </c>
      <c r="AY99" s="40">
        <v>0.024671836000000003</v>
      </c>
      <c r="AZ99" s="40">
        <v>0.04518165599999996</v>
      </c>
      <c r="BA99" s="40">
        <v>0.015048901000000003</v>
      </c>
      <c r="BB99" s="40">
        <v>0.026078335000000008</v>
      </c>
      <c r="BC99" s="40">
        <v>0.033078861000000015</v>
      </c>
      <c r="BD99" s="40">
        <v>0.005021496999999986</v>
      </c>
      <c r="BE99" s="40">
        <v>0.10332424400000001</v>
      </c>
      <c r="BF99" s="3">
        <v>-0.025299366000000045</v>
      </c>
      <c r="BG99" s="3"/>
      <c r="BH99" t="s">
        <v>40</v>
      </c>
      <c r="BI99" s="19">
        <v>0.17594559518265773</v>
      </c>
      <c r="BJ99" s="19">
        <v>0.0832076776203282</v>
      </c>
      <c r="BK99" s="19">
        <v>0.31879372310493986</v>
      </c>
      <c r="BL99" s="19">
        <v>0.054895672156756906</v>
      </c>
      <c r="BM99" s="19">
        <v>0.15281818241235456</v>
      </c>
      <c r="BN99" s="19">
        <v>0.007020256714300846</v>
      </c>
      <c r="BO99" s="19">
        <v>0.10201809435520229</v>
      </c>
      <c r="BP99" s="19">
        <v>0.19003398737891541</v>
      </c>
      <c r="BQ99" s="19">
        <v>-0.015082540480628058</v>
      </c>
      <c r="BR99" s="19">
        <v>0.13037956162062594</v>
      </c>
      <c r="BS99" s="19">
        <v>0.030570120409763278</v>
      </c>
      <c r="BT99" s="19">
        <v>-0.06749790963481615</v>
      </c>
      <c r="BU99" s="19">
        <v>0.19117836599425403</v>
      </c>
      <c r="BV99" s="19">
        <v>0.07705476526721079</v>
      </c>
      <c r="BW99" s="19">
        <v>0.030552522831827106</v>
      </c>
      <c r="BX99" s="19">
        <v>0.022587018182835955</v>
      </c>
      <c r="BY99" s="19">
        <v>0.09657118582877408</v>
      </c>
      <c r="BZ99" s="19">
        <v>0.07929962929658634</v>
      </c>
      <c r="CA99" s="19">
        <v>0.09167576255196387</v>
      </c>
      <c r="CB99" s="19">
        <v>0.08651858071987732</v>
      </c>
      <c r="CC99" s="4">
        <v>0.1458253085419555</v>
      </c>
      <c r="CD99" s="4">
        <v>0.04238938678147472</v>
      </c>
      <c r="CE99" s="4">
        <v>0.07046966838845221</v>
      </c>
      <c r="CF99" s="4">
        <v>0.08350232133717995</v>
      </c>
      <c r="CG99" s="4">
        <v>0.011699070638226903</v>
      </c>
      <c r="CH99" s="4">
        <v>0.23794086767045144</v>
      </c>
      <c r="CI99" s="4">
        <v>-0.04706266781737844</v>
      </c>
    </row>
    <row r="100" spans="1:87" ht="12.75">
      <c r="A100" t="s">
        <v>41</v>
      </c>
      <c r="B100" s="22">
        <v>0.0041345520000000005</v>
      </c>
      <c r="C100" s="22">
        <v>0.004383593</v>
      </c>
      <c r="D100" s="22">
        <v>0.0049165039999999995</v>
      </c>
      <c r="E100" s="22">
        <v>0.008249872</v>
      </c>
      <c r="F100" s="22">
        <v>0.009462067</v>
      </c>
      <c r="G100" s="22">
        <v>0.010335464999999999</v>
      </c>
      <c r="H100" s="22">
        <v>0.011299812</v>
      </c>
      <c r="I100" s="22">
        <v>0.010539546</v>
      </c>
      <c r="J100" s="22">
        <v>0.009953666</v>
      </c>
      <c r="K100" s="22">
        <v>0.010686695</v>
      </c>
      <c r="L100" s="22">
        <v>0.011776726999999999</v>
      </c>
      <c r="M100" s="22">
        <v>0.011432724</v>
      </c>
      <c r="N100" s="22">
        <v>0.006824</v>
      </c>
      <c r="O100" s="34">
        <v>0.006130736</v>
      </c>
      <c r="P100" s="34">
        <v>0.006339541</v>
      </c>
      <c r="Q100" s="34">
        <v>0.007130906</v>
      </c>
      <c r="R100" s="34">
        <v>0.007723682</v>
      </c>
      <c r="S100" s="24">
        <v>0.006780063</v>
      </c>
      <c r="T100" s="24">
        <f>6606275/1000000000</f>
        <v>0.006606275</v>
      </c>
      <c r="U100" s="29">
        <v>0.012943193</v>
      </c>
      <c r="V100" s="24">
        <v>0.014129694</v>
      </c>
      <c r="W100" s="22">
        <v>0.017186628</v>
      </c>
      <c r="X100" s="22">
        <v>0.018217257</v>
      </c>
      <c r="Y100" s="2">
        <v>0.017352224</v>
      </c>
      <c r="Z100" s="2">
        <v>0.009984521</v>
      </c>
      <c r="AA100" s="24">
        <v>0.010802215</v>
      </c>
      <c r="AB100" s="3">
        <v>0.008988158</v>
      </c>
      <c r="AC100" s="3">
        <v>0.009521875</v>
      </c>
      <c r="AD100" s="3"/>
      <c r="AE100" t="s">
        <v>41</v>
      </c>
      <c r="AF100" s="40">
        <v>0.0002490409999999993</v>
      </c>
      <c r="AG100" s="40">
        <v>0.0005329109999999996</v>
      </c>
      <c r="AH100" s="40">
        <v>0.0033333680000000006</v>
      </c>
      <c r="AI100" s="40">
        <v>0.0012121949999999992</v>
      </c>
      <c r="AJ100" s="40">
        <v>0.0008733979999999992</v>
      </c>
      <c r="AK100" s="40">
        <v>0.0009643470000000008</v>
      </c>
      <c r="AL100" s="40">
        <v>-0.000760265999999999</v>
      </c>
      <c r="AM100" s="40">
        <v>-0.0005858800000000004</v>
      </c>
      <c r="AN100" s="40">
        <v>0.0007330289999999996</v>
      </c>
      <c r="AO100" s="40">
        <v>0.0010900319999999995</v>
      </c>
      <c r="AP100" s="40">
        <v>-0.000344002999999999</v>
      </c>
      <c r="AQ100" s="40">
        <v>-0.004608724</v>
      </c>
      <c r="AR100" s="40">
        <v>-0.0006932639999999999</v>
      </c>
      <c r="AS100" s="40">
        <v>0.0002088049999999994</v>
      </c>
      <c r="AT100" s="40">
        <v>0.0007913650000000005</v>
      </c>
      <c r="AU100" s="40">
        <v>0.0005927759999999997</v>
      </c>
      <c r="AV100" s="40">
        <v>-0.0009436189999999997</v>
      </c>
      <c r="AW100" s="40">
        <v>-0.00017378800000000024</v>
      </c>
      <c r="AX100" s="40">
        <v>0.006336918</v>
      </c>
      <c r="AY100" s="40">
        <v>0.0011865009999999995</v>
      </c>
      <c r="AZ100" s="40">
        <v>0.003056933999999999</v>
      </c>
      <c r="BA100" s="40">
        <v>0.0010306290000000017</v>
      </c>
      <c r="BB100" s="40">
        <v>-0.0008650330000000012</v>
      </c>
      <c r="BC100" s="40">
        <v>-0.007367703</v>
      </c>
      <c r="BD100" s="40">
        <v>0.0008176940000000008</v>
      </c>
      <c r="BE100" s="40">
        <v>-0.0018140570000000009</v>
      </c>
      <c r="BF100" s="3">
        <v>0.0005337170000000013</v>
      </c>
      <c r="BG100" s="3"/>
      <c r="BH100" t="s">
        <v>41</v>
      </c>
      <c r="BI100" s="19">
        <v>0.060234095495714964</v>
      </c>
      <c r="BJ100" s="19">
        <v>0.12156945227351162</v>
      </c>
      <c r="BK100" s="19">
        <v>0.6779955838538931</v>
      </c>
      <c r="BL100" s="19">
        <v>0.14693500699162354</v>
      </c>
      <c r="BM100" s="19">
        <v>0.09230520138992879</v>
      </c>
      <c r="BN100" s="19">
        <v>0.09330465537835027</v>
      </c>
      <c r="BO100" s="19">
        <v>-0.06728129636139071</v>
      </c>
      <c r="BP100" s="19">
        <v>-0.05558873219017218</v>
      </c>
      <c r="BQ100" s="19">
        <v>0.07364412267801629</v>
      </c>
      <c r="BR100" s="19">
        <v>0.10199898097587697</v>
      </c>
      <c r="BS100" s="19">
        <v>-0.029210407951207412</v>
      </c>
      <c r="BT100" s="19">
        <v>-0.4031168774825667</v>
      </c>
      <c r="BU100" s="19">
        <v>-0.1015920281359906</v>
      </c>
      <c r="BV100" s="19">
        <v>0.03405871660433583</v>
      </c>
      <c r="BW100" s="19">
        <v>0.12483001529606015</v>
      </c>
      <c r="BX100" s="19">
        <v>0.08312772598601072</v>
      </c>
      <c r="BY100" s="19">
        <v>-0.12217217125200128</v>
      </c>
      <c r="BZ100" s="19">
        <v>-0.02563221020217662</v>
      </c>
      <c r="CA100" s="19">
        <v>0.9592270984783408</v>
      </c>
      <c r="CB100" s="19">
        <v>0.09166988393049531</v>
      </c>
      <c r="CC100" s="4">
        <v>0.2163482096639884</v>
      </c>
      <c r="CD100" s="4">
        <v>0.05996691148490569</v>
      </c>
      <c r="CE100" s="4">
        <v>-0.04748426176344776</v>
      </c>
      <c r="CF100" s="4">
        <v>-0.4245970430072825</v>
      </c>
      <c r="CG100" s="4">
        <v>0.08189616707701859</v>
      </c>
      <c r="CH100" s="4">
        <v>-0.16793379876256867</v>
      </c>
      <c r="CI100" s="4">
        <v>0.059380019799385064</v>
      </c>
    </row>
    <row r="101" spans="1:87" ht="12.75">
      <c r="A101" t="s">
        <v>42</v>
      </c>
      <c r="B101" s="22">
        <v>0.000817219</v>
      </c>
      <c r="C101" s="22">
        <v>0.000983421</v>
      </c>
      <c r="D101" s="22">
        <v>0.002440314</v>
      </c>
      <c r="E101" s="22">
        <v>0.003958525</v>
      </c>
      <c r="F101" s="22">
        <v>0.015314589</v>
      </c>
      <c r="G101" s="22">
        <v>0.020364332000000002</v>
      </c>
      <c r="H101" s="22">
        <v>0.013860912000000001</v>
      </c>
      <c r="I101" s="22">
        <v>0.012819655</v>
      </c>
      <c r="J101" s="22">
        <v>0.026985525</v>
      </c>
      <c r="K101" s="22">
        <v>0.010163941</v>
      </c>
      <c r="L101" s="22">
        <v>0.016851285</v>
      </c>
      <c r="M101" s="22">
        <v>0.006461621</v>
      </c>
      <c r="N101" s="22">
        <v>0.003198</v>
      </c>
      <c r="O101" s="34">
        <v>0.016423423</v>
      </c>
      <c r="P101" s="34">
        <v>0.007218963</v>
      </c>
      <c r="Q101" s="34">
        <v>0.00581771</v>
      </c>
      <c r="R101" s="34">
        <v>0.005344073</v>
      </c>
      <c r="S101" s="24">
        <v>0.009082253</v>
      </c>
      <c r="T101" s="24">
        <f>6535194/1000000000</f>
        <v>0.006535194</v>
      </c>
      <c r="U101" s="36">
        <v>0.006201081</v>
      </c>
      <c r="V101" s="36">
        <v>0.009419601</v>
      </c>
      <c r="W101" s="22">
        <v>0.014324049</v>
      </c>
      <c r="X101" s="22">
        <v>0.024177186</v>
      </c>
      <c r="Y101" s="2">
        <v>0.021133237</v>
      </c>
      <c r="Z101" s="2">
        <v>0.021613408</v>
      </c>
      <c r="AA101" s="24">
        <v>0.016390475</v>
      </c>
      <c r="AB101" s="3">
        <v>0.054555137</v>
      </c>
      <c r="AC101" s="3">
        <v>0.037128475</v>
      </c>
      <c r="AD101" s="3"/>
      <c r="AE101" t="s">
        <v>42</v>
      </c>
      <c r="AF101" s="40">
        <v>0.00016620199999999995</v>
      </c>
      <c r="AG101" s="40">
        <v>0.001456893</v>
      </c>
      <c r="AH101" s="40">
        <v>0.0015182110000000002</v>
      </c>
      <c r="AI101" s="40">
        <v>0.011356063999999999</v>
      </c>
      <c r="AJ101" s="40">
        <v>0.005049743000000002</v>
      </c>
      <c r="AK101" s="40">
        <v>-0.006503420000000001</v>
      </c>
      <c r="AL101" s="40">
        <v>-0.001041257000000002</v>
      </c>
      <c r="AM101" s="40">
        <v>0.01416587</v>
      </c>
      <c r="AN101" s="40">
        <v>-0.016821584</v>
      </c>
      <c r="AO101" s="40">
        <v>0.006687344000000001</v>
      </c>
      <c r="AP101" s="40">
        <v>-0.010389664</v>
      </c>
      <c r="AQ101" s="40">
        <v>-0.003263621</v>
      </c>
      <c r="AR101" s="40">
        <v>0.013225423</v>
      </c>
      <c r="AS101" s="40">
        <v>-0.00920446</v>
      </c>
      <c r="AT101" s="40">
        <v>-0.0014012529999999999</v>
      </c>
      <c r="AU101" s="40">
        <v>-0.00047363699999999984</v>
      </c>
      <c r="AV101" s="40">
        <v>0.00373818</v>
      </c>
      <c r="AW101" s="40">
        <v>-0.002547059</v>
      </c>
      <c r="AX101" s="40">
        <v>-0.00033411300000000047</v>
      </c>
      <c r="AY101" s="40">
        <v>0.00321852</v>
      </c>
      <c r="AZ101" s="40">
        <v>0.0049044480000000005</v>
      </c>
      <c r="BA101" s="40">
        <v>0.009853137</v>
      </c>
      <c r="BB101" s="40">
        <v>-0.0030439490000000007</v>
      </c>
      <c r="BC101" s="40">
        <v>0.00048017100000000146</v>
      </c>
      <c r="BD101" s="40">
        <v>-0.005222932999999999</v>
      </c>
      <c r="BE101" s="40">
        <v>0.038164661999999995</v>
      </c>
      <c r="BF101" s="3">
        <v>-0.017426661999999996</v>
      </c>
      <c r="BG101" s="3"/>
      <c r="BH101" t="s">
        <v>42</v>
      </c>
      <c r="BI101" s="19">
        <v>0.20337510508199141</v>
      </c>
      <c r="BJ101" s="19">
        <v>1.481454026302062</v>
      </c>
      <c r="BK101" s="19">
        <v>0.6221375609860044</v>
      </c>
      <c r="BL101" s="19">
        <v>2.8687614704972177</v>
      </c>
      <c r="BM101" s="19">
        <v>0.32973415088057556</v>
      </c>
      <c r="BN101" s="19">
        <v>-0.31935346565750355</v>
      </c>
      <c r="BO101" s="19">
        <v>-0.07512182459566888</v>
      </c>
      <c r="BP101" s="19">
        <v>1.1050117963392931</v>
      </c>
      <c r="BQ101" s="19">
        <v>-0.6233558176096259</v>
      </c>
      <c r="BR101" s="19">
        <v>0.6579479357465772</v>
      </c>
      <c r="BS101" s="19">
        <v>-0.6165502512122962</v>
      </c>
      <c r="BT101" s="19">
        <v>-0.5050777506139713</v>
      </c>
      <c r="BU101" s="19">
        <v>4.135529393370857</v>
      </c>
      <c r="BV101" s="19">
        <v>-0.5604471126390643</v>
      </c>
      <c r="BW101" s="19">
        <v>-0.19410724227288598</v>
      </c>
      <c r="BX101" s="19">
        <v>-0.08141296145734316</v>
      </c>
      <c r="BY101" s="19">
        <v>0.6995001752408696</v>
      </c>
      <c r="BZ101" s="19">
        <v>-0.2804435199063492</v>
      </c>
      <c r="CA101" s="19">
        <v>-0.051125184654044004</v>
      </c>
      <c r="CB101" s="19">
        <v>0.5190256344014859</v>
      </c>
      <c r="CC101" s="4">
        <v>0.5206640918229977</v>
      </c>
      <c r="CD101" s="4">
        <v>0.6878737289993911</v>
      </c>
      <c r="CE101" s="4">
        <v>-0.12590170750227098</v>
      </c>
      <c r="CF101" s="4">
        <v>0.02272112880766924</v>
      </c>
      <c r="CG101" s="4">
        <v>-0.24165245018277537</v>
      </c>
      <c r="CH101" s="4">
        <v>2.3284658925381962</v>
      </c>
      <c r="CI101" s="4">
        <v>-0.3194321004088029</v>
      </c>
    </row>
    <row r="102" spans="1:87" ht="12.75">
      <c r="A102" t="s">
        <v>43</v>
      </c>
      <c r="B102" s="22">
        <v>0.049562569</v>
      </c>
      <c r="C102" s="22">
        <v>0.053292110000000004</v>
      </c>
      <c r="D102" s="22">
        <v>0.057018345</v>
      </c>
      <c r="E102" s="22">
        <v>0.063783799</v>
      </c>
      <c r="F102" s="22">
        <v>0.06914068000000001</v>
      </c>
      <c r="G102" s="22">
        <v>0.07477924899999999</v>
      </c>
      <c r="H102" s="22">
        <v>0.078120626</v>
      </c>
      <c r="I102" s="22">
        <v>0.09425202299999999</v>
      </c>
      <c r="J102" s="22">
        <v>0.10303145600000001</v>
      </c>
      <c r="K102" s="22">
        <v>0.114789143</v>
      </c>
      <c r="L102" s="22">
        <v>0.124120997</v>
      </c>
      <c r="M102" s="22">
        <v>0.13928891699999998</v>
      </c>
      <c r="N102" s="22">
        <v>0.136519</v>
      </c>
      <c r="O102" s="34">
        <v>0.154466392</v>
      </c>
      <c r="P102" s="22">
        <v>0.17666642899999999</v>
      </c>
      <c r="Q102" s="22">
        <v>0.181190707</v>
      </c>
      <c r="R102" s="22">
        <v>0.18476399500000001</v>
      </c>
      <c r="S102" s="24">
        <v>0.194028753</v>
      </c>
      <c r="T102" s="24">
        <f>212565470/1000000000</f>
        <v>0.21256547</v>
      </c>
      <c r="U102" s="29">
        <v>0.229029008</v>
      </c>
      <c r="V102" s="24">
        <v>0.249926824</v>
      </c>
      <c r="W102" s="22">
        <v>0.281885554</v>
      </c>
      <c r="X102" s="22">
        <v>0.290820779</v>
      </c>
      <c r="Y102" s="2">
        <v>0.311571918</v>
      </c>
      <c r="Z102" s="2">
        <v>0.332453793</v>
      </c>
      <c r="AA102" s="24">
        <v>0.361555529</v>
      </c>
      <c r="AB102" s="3">
        <v>0.416473521</v>
      </c>
      <c r="AC102" s="3">
        <v>0.415661078</v>
      </c>
      <c r="AD102" s="3"/>
      <c r="AE102" t="s">
        <v>43</v>
      </c>
      <c r="AF102" s="40">
        <v>0.003729541000000003</v>
      </c>
      <c r="AG102" s="40">
        <v>0.0037262349999999944</v>
      </c>
      <c r="AH102" s="40">
        <v>0.006765454000000004</v>
      </c>
      <c r="AI102" s="40">
        <v>0.005356881000000008</v>
      </c>
      <c r="AJ102" s="40">
        <v>0.005638568999999982</v>
      </c>
      <c r="AK102" s="40">
        <v>0.0033413770000000065</v>
      </c>
      <c r="AL102" s="40">
        <v>0.016131396999999992</v>
      </c>
      <c r="AM102" s="40">
        <v>0.008779433000000017</v>
      </c>
      <c r="AN102" s="40">
        <v>0.011757686999999989</v>
      </c>
      <c r="AO102" s="40">
        <v>0.009331854</v>
      </c>
      <c r="AP102" s="40">
        <v>0.015167919999999988</v>
      </c>
      <c r="AQ102" s="40">
        <v>-0.002769916999999983</v>
      </c>
      <c r="AR102" s="40">
        <v>0.017947392000000006</v>
      </c>
      <c r="AS102" s="40">
        <v>0.022200036999999978</v>
      </c>
      <c r="AT102" s="40">
        <v>0.0045242780000000204</v>
      </c>
      <c r="AU102" s="40">
        <v>0.003573288000000008</v>
      </c>
      <c r="AV102" s="40">
        <v>0.009264757999999984</v>
      </c>
      <c r="AW102" s="40">
        <v>0.018536717000000008</v>
      </c>
      <c r="AX102" s="40">
        <v>0.016463538</v>
      </c>
      <c r="AY102" s="40">
        <v>0.020897815999999986</v>
      </c>
      <c r="AZ102" s="40">
        <v>0.03195872999999999</v>
      </c>
      <c r="BA102" s="40">
        <v>0.008935224999999991</v>
      </c>
      <c r="BB102" s="40">
        <v>0.02075113900000003</v>
      </c>
      <c r="BC102" s="40">
        <v>0.020881874999999994</v>
      </c>
      <c r="BD102" s="40">
        <v>0.02910173599999999</v>
      </c>
      <c r="BE102" s="40">
        <v>0.05491799200000003</v>
      </c>
      <c r="BF102" s="3">
        <v>-0.000812442999999996</v>
      </c>
      <c r="BG102" s="3"/>
      <c r="BH102" t="s">
        <v>43</v>
      </c>
      <c r="BI102" s="19">
        <v>0.0752491461852997</v>
      </c>
      <c r="BJ102" s="19">
        <v>0.06992095077488945</v>
      </c>
      <c r="BK102" s="19">
        <v>0.11865398758943292</v>
      </c>
      <c r="BL102" s="19">
        <v>0.0839849786934141</v>
      </c>
      <c r="BM102" s="19">
        <v>0.08155211953368091</v>
      </c>
      <c r="BN102" s="19">
        <v>0.04468321151500207</v>
      </c>
      <c r="BO102" s="19">
        <v>0.20649344258966887</v>
      </c>
      <c r="BP102" s="19">
        <v>0.09314848340178351</v>
      </c>
      <c r="BQ102" s="19">
        <v>0.11411744972331545</v>
      </c>
      <c r="BR102" s="19">
        <v>0.08129561521336562</v>
      </c>
      <c r="BS102" s="19">
        <v>0.12220269226487109</v>
      </c>
      <c r="BT102" s="19">
        <v>-0.01988612633121401</v>
      </c>
      <c r="BU102" s="19">
        <v>0.13146442619708618</v>
      </c>
      <c r="BV102" s="19">
        <v>0.14372082310306036</v>
      </c>
      <c r="BW102" s="19">
        <v>0.025609155206278725</v>
      </c>
      <c r="BX102" s="19">
        <v>0.019721143866390498</v>
      </c>
      <c r="BY102" s="19">
        <v>0.05014374147950191</v>
      </c>
      <c r="BZ102" s="19">
        <v>0.09553592812092138</v>
      </c>
      <c r="CA102" s="19">
        <v>0.077451610555562</v>
      </c>
      <c r="CB102" s="19">
        <v>0.09124528016119245</v>
      </c>
      <c r="CC102" s="4">
        <v>0.12787234874796788</v>
      </c>
      <c r="CD102" s="4">
        <v>0.03169805927692198</v>
      </c>
      <c r="CE102" s="4">
        <v>0.07135370131169352</v>
      </c>
      <c r="CF102" s="4">
        <v>0.06702104327643543</v>
      </c>
      <c r="CG102" s="4">
        <v>0.08753618281022287</v>
      </c>
      <c r="CH102" s="4">
        <v>0.15189365835973712</v>
      </c>
      <c r="CI102" s="4">
        <v>-0.001950767477483871</v>
      </c>
    </row>
    <row r="103" spans="1:87" ht="12.75">
      <c r="A103" t="s">
        <v>44</v>
      </c>
      <c r="B103" s="22">
        <v>0.002038005</v>
      </c>
      <c r="C103" s="22">
        <v>0.007843357</v>
      </c>
      <c r="D103" s="22">
        <v>0.0076608349999999995</v>
      </c>
      <c r="E103" s="22">
        <v>0.019008426</v>
      </c>
      <c r="F103" s="22">
        <v>0.0062984090000000005</v>
      </c>
      <c r="G103" s="22">
        <v>0.010051487</v>
      </c>
      <c r="H103" s="22">
        <v>0.013060237</v>
      </c>
      <c r="I103" s="22">
        <v>0.010599309999999999</v>
      </c>
      <c r="J103" s="22">
        <v>0.012604246</v>
      </c>
      <c r="K103" s="22">
        <v>0.014633897</v>
      </c>
      <c r="L103" s="22">
        <v>0.017117283</v>
      </c>
      <c r="M103" s="22">
        <v>0.017875863</v>
      </c>
      <c r="N103" s="22">
        <v>0.016702</v>
      </c>
      <c r="O103" s="34">
        <v>0.017430979</v>
      </c>
      <c r="P103" s="34">
        <v>0.019210014</v>
      </c>
      <c r="Q103" s="34">
        <v>0.02169439</v>
      </c>
      <c r="R103" s="34">
        <v>0.022877003</v>
      </c>
      <c r="S103" s="24">
        <v>0.03213179</v>
      </c>
      <c r="T103" s="24">
        <f>35508243/1000000000</f>
        <v>0.035508243</v>
      </c>
      <c r="U103" s="29">
        <v>0.036989001</v>
      </c>
      <c r="V103" s="24">
        <v>0.036358</v>
      </c>
      <c r="W103" s="22">
        <v>0.041619544</v>
      </c>
      <c r="X103" s="22">
        <v>0.036849454</v>
      </c>
      <c r="Y103" s="2">
        <v>0.046085632</v>
      </c>
      <c r="Z103" s="2">
        <v>0.06517015</v>
      </c>
      <c r="AA103" s="24">
        <v>0.04549515</v>
      </c>
      <c r="AB103" s="3">
        <v>0.057550797</v>
      </c>
      <c r="AC103" s="3">
        <v>0.049956819</v>
      </c>
      <c r="AD103" s="3"/>
      <c r="AE103" t="s">
        <v>44</v>
      </c>
      <c r="AF103" s="40">
        <v>0.005805352000000001</v>
      </c>
      <c r="AG103" s="40">
        <v>-0.00018252200000000093</v>
      </c>
      <c r="AH103" s="40">
        <v>0.011347590999999999</v>
      </c>
      <c r="AI103" s="40">
        <v>-0.012710016999999997</v>
      </c>
      <c r="AJ103" s="40">
        <v>0.003753077999999999</v>
      </c>
      <c r="AK103" s="40">
        <v>0.003008750000000001</v>
      </c>
      <c r="AL103" s="40">
        <v>-0.0024609270000000016</v>
      </c>
      <c r="AM103" s="40">
        <v>0.0020049360000000006</v>
      </c>
      <c r="AN103" s="40">
        <v>0.0020296510000000004</v>
      </c>
      <c r="AO103" s="40">
        <v>0.0024833860000000006</v>
      </c>
      <c r="AP103" s="40">
        <v>0.0007585799999999983</v>
      </c>
      <c r="AQ103" s="40">
        <v>-0.0011738629999999972</v>
      </c>
      <c r="AR103" s="40">
        <v>0.0007289789999999977</v>
      </c>
      <c r="AS103" s="40">
        <v>0.0017790350000000017</v>
      </c>
      <c r="AT103" s="40">
        <v>0.002484376</v>
      </c>
      <c r="AU103" s="40">
        <v>0.001182612999999999</v>
      </c>
      <c r="AV103" s="40">
        <v>0.009254787</v>
      </c>
      <c r="AW103" s="40">
        <v>0.0033764530000000015</v>
      </c>
      <c r="AX103" s="40">
        <v>0.0014807579999999987</v>
      </c>
      <c r="AY103" s="40">
        <v>-0.0006310009999999991</v>
      </c>
      <c r="AZ103" s="40">
        <v>0.005261544</v>
      </c>
      <c r="BA103" s="40">
        <v>-0.004770090000000005</v>
      </c>
      <c r="BB103" s="40">
        <v>0.009236178000000005</v>
      </c>
      <c r="BC103" s="40">
        <v>0.019084517999999995</v>
      </c>
      <c r="BD103" s="40">
        <v>-0.019674999999999998</v>
      </c>
      <c r="BE103" s="40">
        <v>0.012055647000000003</v>
      </c>
      <c r="BF103" s="3">
        <v>-0.007593978000000001</v>
      </c>
      <c r="BG103" s="3"/>
      <c r="BH103" t="s">
        <v>44</v>
      </c>
      <c r="BI103" s="19">
        <v>2.848546495224497</v>
      </c>
      <c r="BJ103" s="19">
        <v>-0.023270903007475106</v>
      </c>
      <c r="BK103" s="19">
        <v>1.4812472791804026</v>
      </c>
      <c r="BL103" s="19">
        <v>-0.6686517337100925</v>
      </c>
      <c r="BM103" s="19">
        <v>0.5958771492927816</v>
      </c>
      <c r="BN103" s="19">
        <v>0.29933381996116604</v>
      </c>
      <c r="BO103" s="19">
        <v>-0.18842896955085894</v>
      </c>
      <c r="BP103" s="19">
        <v>0.18915721872461516</v>
      </c>
      <c r="BQ103" s="19">
        <v>0.16102914843140959</v>
      </c>
      <c r="BR103" s="19">
        <v>0.1697009347544267</v>
      </c>
      <c r="BS103" s="19">
        <v>0.0443166126306376</v>
      </c>
      <c r="BT103" s="19">
        <v>-0.0656674869347565</v>
      </c>
      <c r="BU103" s="19">
        <v>0.043646210034726234</v>
      </c>
      <c r="BV103" s="19">
        <v>0.1020616799549814</v>
      </c>
      <c r="BW103" s="19">
        <v>0.12932713115149214</v>
      </c>
      <c r="BX103" s="19">
        <v>0.0545123877647631</v>
      </c>
      <c r="BY103" s="19">
        <v>0.4045454293116979</v>
      </c>
      <c r="BZ103" s="19">
        <v>0.1050813851329167</v>
      </c>
      <c r="CA103" s="19">
        <v>0.04170180991495408</v>
      </c>
      <c r="CB103" s="19">
        <v>-0.017059152259883935</v>
      </c>
      <c r="CC103" s="4">
        <v>0.14471489080807526</v>
      </c>
      <c r="CD103" s="4">
        <v>-0.11461177950435988</v>
      </c>
      <c r="CE103" s="4">
        <v>0.2506462646637859</v>
      </c>
      <c r="CF103" s="4">
        <v>0.4141099334386907</v>
      </c>
      <c r="CG103" s="4">
        <v>-0.3019020210940131</v>
      </c>
      <c r="CH103" s="4">
        <v>0.2649875206478054</v>
      </c>
      <c r="CI103" s="4">
        <v>-0.1319526122288107</v>
      </c>
    </row>
    <row r="104" spans="1:87" ht="12.75">
      <c r="A104" s="11"/>
      <c r="B104" s="5"/>
      <c r="C104" s="23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/>
      <c r="R104" s="23"/>
      <c r="S104" s="24"/>
      <c r="T104" s="24"/>
      <c r="U104" s="29"/>
      <c r="V104" s="24"/>
      <c r="W104" s="24"/>
      <c r="X104" s="23"/>
      <c r="Y104" s="23"/>
      <c r="Z104" s="23"/>
      <c r="AA104" s="23"/>
      <c r="AB104" s="3"/>
      <c r="AC104" s="3"/>
      <c r="AD104" s="3"/>
      <c r="AE104" s="11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3"/>
      <c r="BG104" s="3"/>
      <c r="BH104" s="11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4"/>
      <c r="CD104" s="4"/>
      <c r="CE104" s="4"/>
      <c r="CF104" s="4"/>
      <c r="CH104" s="4"/>
      <c r="CI104" s="4"/>
    </row>
    <row r="105" spans="1:87" ht="12.75">
      <c r="A105" s="10" t="s">
        <v>54</v>
      </c>
      <c r="B105" s="23"/>
      <c r="C105" s="23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3"/>
      <c r="R105" s="23"/>
      <c r="S105" s="24"/>
      <c r="T105" s="24"/>
      <c r="U105" s="29"/>
      <c r="V105" s="24"/>
      <c r="W105" s="24"/>
      <c r="X105" s="23"/>
      <c r="Y105" s="23"/>
      <c r="Z105" s="23"/>
      <c r="AA105" s="23"/>
      <c r="AB105" s="3"/>
      <c r="AC105" s="3"/>
      <c r="AD105" s="3"/>
      <c r="AE105" s="10" t="s">
        <v>54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3"/>
      <c r="BG105" s="3"/>
      <c r="BH105" s="10" t="s">
        <v>54</v>
      </c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4"/>
      <c r="CD105" s="4"/>
      <c r="CE105" s="4"/>
      <c r="CF105" s="4"/>
      <c r="CH105" s="4"/>
      <c r="CI105" s="4"/>
    </row>
    <row r="106" spans="1:87" ht="12.75">
      <c r="A106" t="s">
        <v>40</v>
      </c>
      <c r="B106" s="22">
        <v>0.177095061</v>
      </c>
      <c r="C106" s="22">
        <v>0.19604128499999998</v>
      </c>
      <c r="D106" s="22">
        <v>0.218936159</v>
      </c>
      <c r="E106" s="22">
        <v>0.23684438</v>
      </c>
      <c r="F106" s="22">
        <v>0.24078421800000002</v>
      </c>
      <c r="G106" s="22">
        <v>0.29186361099999997</v>
      </c>
      <c r="H106" s="22">
        <v>0.289452096</v>
      </c>
      <c r="I106" s="22">
        <v>0.321567505</v>
      </c>
      <c r="J106" s="22">
        <v>0.37545887</v>
      </c>
      <c r="K106" s="22">
        <v>0.387260102</v>
      </c>
      <c r="L106" s="22">
        <v>0.462558215</v>
      </c>
      <c r="M106" s="22">
        <v>0.482038484</v>
      </c>
      <c r="N106" s="22">
        <v>0.482918</v>
      </c>
      <c r="O106" s="34">
        <v>0.532571029</v>
      </c>
      <c r="P106" s="34">
        <v>0.551690589</v>
      </c>
      <c r="Q106" s="34">
        <v>0.568261637</v>
      </c>
      <c r="R106" s="34">
        <v>0.58721308</v>
      </c>
      <c r="S106" s="24">
        <v>0.605657016</v>
      </c>
      <c r="T106" s="24">
        <f>+SUM(T107:T110)</f>
        <v>0.628737795</v>
      </c>
      <c r="U106" s="29">
        <v>0.669890772</v>
      </c>
      <c r="V106" s="24">
        <v>0.715418148</v>
      </c>
      <c r="W106" s="22">
        <v>0.814913813</v>
      </c>
      <c r="X106" s="22">
        <v>0.884270396</v>
      </c>
      <c r="Y106" s="2">
        <v>0.977902897</v>
      </c>
      <c r="Z106" s="2">
        <v>1.051884373</v>
      </c>
      <c r="AA106" s="24">
        <v>1.102138627</v>
      </c>
      <c r="AB106" s="32">
        <v>1.290118792</v>
      </c>
      <c r="AC106" s="32">
        <v>1.230892133</v>
      </c>
      <c r="AD106" s="32"/>
      <c r="AE106" t="s">
        <v>40</v>
      </c>
      <c r="AF106" s="40">
        <v>0.018946223999999984</v>
      </c>
      <c r="AG106" s="40">
        <v>0.02289487400000001</v>
      </c>
      <c r="AH106" s="40">
        <v>0.017908221000000002</v>
      </c>
      <c r="AI106" s="40">
        <v>0.003939838000000029</v>
      </c>
      <c r="AJ106" s="40">
        <v>0.051079392999999945</v>
      </c>
      <c r="AK106" s="40">
        <v>-0.002411514999999975</v>
      </c>
      <c r="AL106" s="40">
        <v>0.032115408999999984</v>
      </c>
      <c r="AM106" s="40">
        <v>0.053891365000000024</v>
      </c>
      <c r="AN106" s="40">
        <v>0.011801231999999995</v>
      </c>
      <c r="AO106" s="40">
        <v>0.075298113</v>
      </c>
      <c r="AP106" s="40">
        <v>0.019480268999999995</v>
      </c>
      <c r="AQ106" s="40">
        <v>0.0008795160000000246</v>
      </c>
      <c r="AR106" s="40">
        <v>0.04965302899999996</v>
      </c>
      <c r="AS106" s="40">
        <v>0.019119560000000035</v>
      </c>
      <c r="AT106" s="40">
        <v>0.016571047999999977</v>
      </c>
      <c r="AU106" s="40">
        <v>0.018951443000000068</v>
      </c>
      <c r="AV106" s="40">
        <v>0.01844393599999994</v>
      </c>
      <c r="AW106" s="40">
        <v>0.02308077900000005</v>
      </c>
      <c r="AX106" s="40">
        <v>0.04115297699999998</v>
      </c>
      <c r="AY106" s="40">
        <v>0.04552737600000001</v>
      </c>
      <c r="AZ106" s="40">
        <v>0.09949566499999996</v>
      </c>
      <c r="BA106" s="40">
        <v>0.06935658300000003</v>
      </c>
      <c r="BB106" s="40">
        <v>0.09363250099999998</v>
      </c>
      <c r="BC106" s="40">
        <v>0.07398147600000005</v>
      </c>
      <c r="BD106" s="40">
        <v>0.05025425399999994</v>
      </c>
      <c r="BE106" s="40">
        <v>0.18798016499999992</v>
      </c>
      <c r="BF106" s="3">
        <v>-0.059226658999999904</v>
      </c>
      <c r="BG106" s="3"/>
      <c r="BH106" t="s">
        <v>40</v>
      </c>
      <c r="BI106" s="19">
        <v>0.10698335624391006</v>
      </c>
      <c r="BJ106" s="19">
        <v>0.11678598209555713</v>
      </c>
      <c r="BK106" s="19">
        <v>0.08179654325624669</v>
      </c>
      <c r="BL106" s="19">
        <v>0.016634711788390457</v>
      </c>
      <c r="BM106" s="19">
        <v>0.21213762855504067</v>
      </c>
      <c r="BN106" s="19">
        <v>-0.008262472295664071</v>
      </c>
      <c r="BO106" s="19">
        <v>0.1109524147304844</v>
      </c>
      <c r="BP106" s="19">
        <v>0.1675895858942589</v>
      </c>
      <c r="BQ106" s="19">
        <v>0.031431490751570194</v>
      </c>
      <c r="BR106" s="19">
        <v>0.19443808595598625</v>
      </c>
      <c r="BS106" s="19">
        <v>0.04211419961485279</v>
      </c>
      <c r="BT106" s="19">
        <v>0.0018245763132887635</v>
      </c>
      <c r="BU106" s="19">
        <v>0.10281875805002083</v>
      </c>
      <c r="BV106" s="19">
        <v>0.03590048830838682</v>
      </c>
      <c r="BW106" s="19">
        <v>0.030036850963937645</v>
      </c>
      <c r="BX106" s="19">
        <v>0.03334985465506634</v>
      </c>
      <c r="BY106" s="19">
        <v>0.031409273104066306</v>
      </c>
      <c r="BZ106" s="19">
        <v>0.03810866280792833</v>
      </c>
      <c r="CA106" s="19">
        <v>0.06545332144379833</v>
      </c>
      <c r="CB106" s="19">
        <v>0.06796238715764845</v>
      </c>
      <c r="CC106" s="4">
        <v>0.13907344296219887</v>
      </c>
      <c r="CD106" s="4">
        <v>0.08510910220637041</v>
      </c>
      <c r="CE106" s="4">
        <v>0.10588673037517358</v>
      </c>
      <c r="CF106" s="4">
        <v>0.07565319238439688</v>
      </c>
      <c r="CG106" s="4">
        <v>0.047775454498552514</v>
      </c>
      <c r="CH106" s="4">
        <v>0.17055945631057165</v>
      </c>
      <c r="CI106" s="4">
        <v>-0.04590791124605207</v>
      </c>
    </row>
    <row r="107" spans="1:87" ht="12.75">
      <c r="A107" t="s">
        <v>41</v>
      </c>
      <c r="B107" s="22">
        <v>0.077426242</v>
      </c>
      <c r="C107" s="22">
        <v>0.081079055</v>
      </c>
      <c r="D107" s="22">
        <v>0.084709886</v>
      </c>
      <c r="E107" s="22">
        <v>0.09822829500000001</v>
      </c>
      <c r="F107" s="22">
        <v>0.099804681</v>
      </c>
      <c r="G107" s="22">
        <v>0.113845277</v>
      </c>
      <c r="H107" s="22">
        <v>0.126049913</v>
      </c>
      <c r="I107" s="22">
        <v>0.133984667</v>
      </c>
      <c r="J107" s="22">
        <v>0.143850221</v>
      </c>
      <c r="K107" s="22">
        <v>0.136893606</v>
      </c>
      <c r="L107" s="22">
        <v>0.141747875</v>
      </c>
      <c r="M107" s="22">
        <v>0.14304450800000001</v>
      </c>
      <c r="N107" s="22">
        <v>0.138067</v>
      </c>
      <c r="O107" s="34">
        <v>0.148082143</v>
      </c>
      <c r="P107" s="34">
        <v>0.165167152</v>
      </c>
      <c r="Q107" s="34">
        <v>0.159312163</v>
      </c>
      <c r="R107" s="34">
        <v>0.159073713</v>
      </c>
      <c r="S107" s="24">
        <v>0.13762880100000002</v>
      </c>
      <c r="T107" s="24">
        <f>135473531/1000000000</f>
        <v>0.135473531</v>
      </c>
      <c r="U107" s="29">
        <v>0.151350369</v>
      </c>
      <c r="V107" s="24">
        <v>0.160103912</v>
      </c>
      <c r="W107" s="22">
        <v>0.162000084</v>
      </c>
      <c r="X107" s="22">
        <v>0.164725325</v>
      </c>
      <c r="Y107" s="2">
        <v>0.167424506</v>
      </c>
      <c r="Z107" s="2">
        <v>0.15450931</v>
      </c>
      <c r="AA107" s="24">
        <v>0.14757401</v>
      </c>
      <c r="AB107" s="3">
        <v>0.13680247</v>
      </c>
      <c r="AC107" s="3">
        <v>0.138891843</v>
      </c>
      <c r="AD107" s="3"/>
      <c r="AE107" t="s">
        <v>41</v>
      </c>
      <c r="AF107" s="40">
        <v>0.003652812999999991</v>
      </c>
      <c r="AG107" s="40">
        <v>0.003630831000000001</v>
      </c>
      <c r="AH107" s="40">
        <v>0.013518409000000009</v>
      </c>
      <c r="AI107" s="40">
        <v>0.001576385999999999</v>
      </c>
      <c r="AJ107" s="40">
        <v>0.014040595999999989</v>
      </c>
      <c r="AK107" s="40">
        <v>0.012204636000000019</v>
      </c>
      <c r="AL107" s="40">
        <v>0.007934753999999988</v>
      </c>
      <c r="AM107" s="40">
        <v>0.009865553999999999</v>
      </c>
      <c r="AN107" s="40">
        <v>-0.006956614999999999</v>
      </c>
      <c r="AO107" s="40">
        <v>0.004854268999999994</v>
      </c>
      <c r="AP107" s="40">
        <v>0.0012966330000000192</v>
      </c>
      <c r="AQ107" s="40">
        <v>-0.004977508000000019</v>
      </c>
      <c r="AR107" s="40">
        <v>0.010015143000000004</v>
      </c>
      <c r="AS107" s="40">
        <v>0.017085009000000012</v>
      </c>
      <c r="AT107" s="40">
        <v>-0.005854989000000005</v>
      </c>
      <c r="AU107" s="40">
        <v>-0.00023845000000000116</v>
      </c>
      <c r="AV107" s="40">
        <v>-0.021444911999999983</v>
      </c>
      <c r="AW107" s="40">
        <v>-0.0021552700000000147</v>
      </c>
      <c r="AX107" s="40">
        <v>0.015876838000000004</v>
      </c>
      <c r="AY107" s="40">
        <v>0.008753542999999975</v>
      </c>
      <c r="AZ107" s="40">
        <v>0.0018961720000000015</v>
      </c>
      <c r="BA107" s="40">
        <v>0.002725241000000017</v>
      </c>
      <c r="BB107" s="40">
        <v>0.002699180999999995</v>
      </c>
      <c r="BC107" s="40">
        <v>-0.01291519599999999</v>
      </c>
      <c r="BD107" s="40">
        <v>-0.006935300000000005</v>
      </c>
      <c r="BE107" s="40">
        <v>-0.010771539999999996</v>
      </c>
      <c r="BF107" s="3">
        <v>0.0020893729999999777</v>
      </c>
      <c r="BG107" s="3"/>
      <c r="BH107" t="s">
        <v>41</v>
      </c>
      <c r="BI107" s="19">
        <v>0.047177971003681034</v>
      </c>
      <c r="BJ107" s="19">
        <v>0.04478136801175101</v>
      </c>
      <c r="BK107" s="19">
        <v>0.15958478565299933</v>
      </c>
      <c r="BL107" s="19">
        <v>0.01604818652303798</v>
      </c>
      <c r="BM107" s="19">
        <v>0.14068073620715232</v>
      </c>
      <c r="BN107" s="19">
        <v>0.10720370946965169</v>
      </c>
      <c r="BO107" s="19">
        <v>0.06294930167861351</v>
      </c>
      <c r="BP107" s="19">
        <v>0.07363196267823689</v>
      </c>
      <c r="BQ107" s="19">
        <v>-0.04836012730213323</v>
      </c>
      <c r="BR107" s="19">
        <v>0.03546015874547124</v>
      </c>
      <c r="BS107" s="19">
        <v>0.009147459882555695</v>
      </c>
      <c r="BT107" s="19">
        <v>-0.03479691789355533</v>
      </c>
      <c r="BU107" s="19">
        <v>0.07253828213838212</v>
      </c>
      <c r="BV107" s="19">
        <v>0.11537521441731169</v>
      </c>
      <c r="BW107" s="19">
        <v>-0.035448870608364096</v>
      </c>
      <c r="BX107" s="19">
        <v>-0.0014967469872341206</v>
      </c>
      <c r="BY107" s="19">
        <v>-0.13481116141420538</v>
      </c>
      <c r="BZ107" s="19">
        <v>-0.015660021625851513</v>
      </c>
      <c r="CA107" s="19">
        <v>0.11719512943085542</v>
      </c>
      <c r="CB107" s="19">
        <v>0.05783628449561279</v>
      </c>
      <c r="CC107" s="4">
        <v>0.011843383314706274</v>
      </c>
      <c r="CD107" s="4">
        <v>0.01682246658588163</v>
      </c>
      <c r="CE107" s="4">
        <v>0.016385950369197905</v>
      </c>
      <c r="CF107" s="4">
        <v>-0.07714041575251827</v>
      </c>
      <c r="CG107" s="4">
        <v>-0.04488596836009432</v>
      </c>
      <c r="CH107" s="4">
        <v>-0.07299076578592664</v>
      </c>
      <c r="CI107" s="4">
        <v>0.015272918683412497</v>
      </c>
    </row>
    <row r="108" spans="1:87" ht="12.75">
      <c r="A108" t="s">
        <v>42</v>
      </c>
      <c r="B108" s="22">
        <v>0.010091255</v>
      </c>
      <c r="C108" s="22">
        <v>0.01360889</v>
      </c>
      <c r="D108" s="22">
        <v>0.024013010999999997</v>
      </c>
      <c r="E108" s="22">
        <v>0.007656604</v>
      </c>
      <c r="F108" s="22">
        <v>0.006485644</v>
      </c>
      <c r="G108" s="22">
        <v>0.023778552999999997</v>
      </c>
      <c r="H108" s="22">
        <v>0.015149857000000001</v>
      </c>
      <c r="I108" s="22">
        <v>0.018900455</v>
      </c>
      <c r="J108" s="22">
        <v>0.035714164</v>
      </c>
      <c r="K108" s="22">
        <v>0.044538818</v>
      </c>
      <c r="L108" s="22">
        <v>0.072413318</v>
      </c>
      <c r="M108" s="22">
        <v>0.059054215</v>
      </c>
      <c r="N108" s="22">
        <v>0.051758000000000005</v>
      </c>
      <c r="O108" s="34">
        <v>0.070923997</v>
      </c>
      <c r="P108" s="34">
        <v>0.037487045</v>
      </c>
      <c r="Q108" s="34">
        <v>0.044184805</v>
      </c>
      <c r="R108" s="34">
        <v>0.055292145</v>
      </c>
      <c r="S108" s="24">
        <v>0.047116754999999996</v>
      </c>
      <c r="T108" s="24">
        <f>40471508/1000000000</f>
        <v>0.040471508</v>
      </c>
      <c r="U108" s="29">
        <v>0.040624984</v>
      </c>
      <c r="V108" s="24">
        <v>0.060387286</v>
      </c>
      <c r="W108" s="22">
        <v>0.094454429</v>
      </c>
      <c r="X108" s="22">
        <v>0.125285009</v>
      </c>
      <c r="Y108" s="2">
        <v>0.187142153</v>
      </c>
      <c r="Z108" s="2">
        <v>0.195210882</v>
      </c>
      <c r="AA108" s="24">
        <v>0.245467439</v>
      </c>
      <c r="AB108" s="3">
        <v>0.322850829</v>
      </c>
      <c r="AC108" s="3">
        <v>0.262318277</v>
      </c>
      <c r="AD108" s="3"/>
      <c r="AE108" t="s">
        <v>42</v>
      </c>
      <c r="AF108" s="40">
        <v>0.003517635</v>
      </c>
      <c r="AG108" s="40">
        <v>0.010404120999999997</v>
      </c>
      <c r="AH108" s="40">
        <v>-0.016356406999999996</v>
      </c>
      <c r="AI108" s="40">
        <v>-0.0011709600000000004</v>
      </c>
      <c r="AJ108" s="40">
        <v>0.017292909</v>
      </c>
      <c r="AK108" s="40">
        <v>-0.008628695999999996</v>
      </c>
      <c r="AL108" s="40">
        <v>0.003750597999999999</v>
      </c>
      <c r="AM108" s="40">
        <v>0.016813709</v>
      </c>
      <c r="AN108" s="40">
        <v>0.008824654000000001</v>
      </c>
      <c r="AO108" s="40">
        <v>0.027874500000000003</v>
      </c>
      <c r="AP108" s="40">
        <v>-0.013359103000000004</v>
      </c>
      <c r="AQ108" s="40">
        <v>-0.007296214999999995</v>
      </c>
      <c r="AR108" s="40">
        <v>0.019165996999999997</v>
      </c>
      <c r="AS108" s="40">
        <v>-0.033436952000000006</v>
      </c>
      <c r="AT108" s="40">
        <v>0.006697760000000004</v>
      </c>
      <c r="AU108" s="40">
        <v>0.01110734</v>
      </c>
      <c r="AV108" s="40">
        <v>-0.008175390000000005</v>
      </c>
      <c r="AW108" s="40">
        <v>-0.006645246999999993</v>
      </c>
      <c r="AX108" s="40">
        <v>0.0001534759999999996</v>
      </c>
      <c r="AY108" s="40">
        <v>0.019762301999999995</v>
      </c>
      <c r="AZ108" s="40">
        <v>0.03406714300000001</v>
      </c>
      <c r="BA108" s="40">
        <v>0.030830579999999996</v>
      </c>
      <c r="BB108" s="40">
        <v>0.061857144</v>
      </c>
      <c r="BC108" s="40">
        <v>0.008068728999999997</v>
      </c>
      <c r="BD108" s="40">
        <v>0.05025655700000001</v>
      </c>
      <c r="BE108" s="40">
        <v>0.07738339</v>
      </c>
      <c r="BF108" s="3">
        <v>-0.06053255200000002</v>
      </c>
      <c r="BG108" s="3"/>
      <c r="BH108" t="s">
        <v>42</v>
      </c>
      <c r="BI108" s="19">
        <v>0.3485825103022369</v>
      </c>
      <c r="BJ108" s="19">
        <v>0.764509155412381</v>
      </c>
      <c r="BK108" s="19">
        <v>-0.6811476911412733</v>
      </c>
      <c r="BL108" s="19">
        <v>-0.15293464308719643</v>
      </c>
      <c r="BM108" s="19">
        <v>2.6663364501659355</v>
      </c>
      <c r="BN108" s="19">
        <v>-0.3628772532962791</v>
      </c>
      <c r="BO108" s="19">
        <v>0.24756656118932335</v>
      </c>
      <c r="BP108" s="19">
        <v>0.8895928166808682</v>
      </c>
      <c r="BQ108" s="19">
        <v>0.24709115408665316</v>
      </c>
      <c r="BR108" s="19">
        <v>0.6258473226658149</v>
      </c>
      <c r="BS108" s="19">
        <v>-0.18448406134352252</v>
      </c>
      <c r="BT108" s="19">
        <v>-0.12355113009291538</v>
      </c>
      <c r="BU108" s="19">
        <v>0.37030018547857324</v>
      </c>
      <c r="BV108" s="19">
        <v>-0.4714476540288614</v>
      </c>
      <c r="BW108" s="19">
        <v>0.17866865739884286</v>
      </c>
      <c r="BX108" s="19">
        <v>0.25138370532584675</v>
      </c>
      <c r="BY108" s="19">
        <v>-0.1478580727877351</v>
      </c>
      <c r="BZ108" s="19">
        <v>-0.14103787495552259</v>
      </c>
      <c r="CA108" s="19">
        <v>0.0037921986993911766</v>
      </c>
      <c r="CB108" s="19">
        <v>0.4864568562045463</v>
      </c>
      <c r="CC108" s="4">
        <v>0.5641442968640784</v>
      </c>
      <c r="CD108" s="4">
        <v>0.32640692793770415</v>
      </c>
      <c r="CE108" s="4">
        <v>0.49373140883918526</v>
      </c>
      <c r="CF108" s="4">
        <v>0.04311550802773973</v>
      </c>
      <c r="CG108" s="4">
        <v>0.2574475177054935</v>
      </c>
      <c r="CH108" s="4">
        <v>0.3152491031610917</v>
      </c>
      <c r="CI108" s="4">
        <v>-0.18749387197639816</v>
      </c>
    </row>
    <row r="109" spans="1:87" ht="12.75">
      <c r="A109" t="s">
        <v>43</v>
      </c>
      <c r="B109" s="22">
        <v>0.08276782199999999</v>
      </c>
      <c r="C109" s="22">
        <v>0.092054516</v>
      </c>
      <c r="D109" s="22">
        <v>0.09844367300000001</v>
      </c>
      <c r="E109" s="22">
        <v>0.11330498400000001</v>
      </c>
      <c r="F109" s="22">
        <v>0.119930638</v>
      </c>
      <c r="G109" s="22">
        <v>0.131215622</v>
      </c>
      <c r="H109" s="22">
        <v>0.126685514</v>
      </c>
      <c r="I109" s="22">
        <v>0.14712477300000001</v>
      </c>
      <c r="J109" s="22">
        <v>0.162572912</v>
      </c>
      <c r="K109" s="22">
        <v>0.179133094</v>
      </c>
      <c r="L109" s="22">
        <v>0.214035701</v>
      </c>
      <c r="M109" s="22">
        <v>0.237601915</v>
      </c>
      <c r="N109" s="22">
        <v>0.253487</v>
      </c>
      <c r="O109" s="34">
        <v>0.276909561</v>
      </c>
      <c r="P109" s="22">
        <v>0.300221017</v>
      </c>
      <c r="Q109" s="22">
        <v>0.312956062</v>
      </c>
      <c r="R109" s="22">
        <v>0.31647382999999996</v>
      </c>
      <c r="S109" s="24">
        <v>0.360662869</v>
      </c>
      <c r="T109" s="24">
        <f>374861593/1000000000</f>
        <v>0.374861593</v>
      </c>
      <c r="U109" s="29">
        <v>0.399445358</v>
      </c>
      <c r="V109" s="24">
        <v>0.425060524</v>
      </c>
      <c r="W109" s="22">
        <v>0.475708975</v>
      </c>
      <c r="X109" s="22">
        <v>0.499703057</v>
      </c>
      <c r="Y109" s="2">
        <v>0.537607597</v>
      </c>
      <c r="Z109" s="2">
        <v>0.582809837</v>
      </c>
      <c r="AA109" s="24">
        <v>0.621071875</v>
      </c>
      <c r="AB109" s="3">
        <v>0.726854189</v>
      </c>
      <c r="AC109" s="3">
        <v>0.7316736</v>
      </c>
      <c r="AD109" s="3"/>
      <c r="AE109" t="s">
        <v>43</v>
      </c>
      <c r="AF109" s="40">
        <v>0.009286694000000012</v>
      </c>
      <c r="AG109" s="40">
        <v>0.006389157000000006</v>
      </c>
      <c r="AH109" s="40">
        <v>0.014861311000000002</v>
      </c>
      <c r="AI109" s="40">
        <v>0.006625653999999995</v>
      </c>
      <c r="AJ109" s="40">
        <v>0.011284983999999998</v>
      </c>
      <c r="AK109" s="40">
        <v>-0.004530108000000005</v>
      </c>
      <c r="AL109" s="40">
        <v>0.020439259000000015</v>
      </c>
      <c r="AM109" s="40">
        <v>0.015448139</v>
      </c>
      <c r="AN109" s="40">
        <v>0.01656018199999998</v>
      </c>
      <c r="AO109" s="40">
        <v>0.034902607</v>
      </c>
      <c r="AP109" s="40">
        <v>0.023566214000000002</v>
      </c>
      <c r="AQ109" s="40">
        <v>0.01588508500000002</v>
      </c>
      <c r="AR109" s="40">
        <v>0.02342256100000001</v>
      </c>
      <c r="AS109" s="40">
        <v>0.023311455999999953</v>
      </c>
      <c r="AT109" s="40">
        <v>0.012735045</v>
      </c>
      <c r="AU109" s="40">
        <v>0.0035177679999999767</v>
      </c>
      <c r="AV109" s="40">
        <v>0.04418903900000004</v>
      </c>
      <c r="AW109" s="40">
        <v>0.014198723999999996</v>
      </c>
      <c r="AX109" s="40">
        <v>0.02458376499999998</v>
      </c>
      <c r="AY109" s="40">
        <v>0.025615166000000023</v>
      </c>
      <c r="AZ109" s="40">
        <v>0.05064845099999998</v>
      </c>
      <c r="BA109" s="40">
        <v>0.023994082000000028</v>
      </c>
      <c r="BB109" s="40">
        <v>0.03790454000000004</v>
      </c>
      <c r="BC109" s="40">
        <v>0.04520223999999995</v>
      </c>
      <c r="BD109" s="40">
        <v>0.038262038000000054</v>
      </c>
      <c r="BE109" s="40">
        <v>0.10578231399999993</v>
      </c>
      <c r="BF109" s="3">
        <v>0.004819411000000051</v>
      </c>
      <c r="BG109" s="3"/>
      <c r="BH109" t="s">
        <v>43</v>
      </c>
      <c r="BI109" s="19">
        <v>0.11220174429623161</v>
      </c>
      <c r="BJ109" s="19">
        <v>0.06940623097730486</v>
      </c>
      <c r="BK109" s="19">
        <v>0.15096258141445007</v>
      </c>
      <c r="BL109" s="19">
        <v>0.05847628026671796</v>
      </c>
      <c r="BM109" s="19">
        <v>0.09409592234471392</v>
      </c>
      <c r="BN109" s="19">
        <v>-0.034524151400204504</v>
      </c>
      <c r="BO109" s="19">
        <v>0.1613385647233512</v>
      </c>
      <c r="BP109" s="19">
        <v>0.10500025716267374</v>
      </c>
      <c r="BQ109" s="19">
        <v>0.10186310742837637</v>
      </c>
      <c r="BR109" s="19">
        <v>0.19484175827387878</v>
      </c>
      <c r="BS109" s="19">
        <v>0.1101041269745929</v>
      </c>
      <c r="BT109" s="19">
        <v>0.06685587950753688</v>
      </c>
      <c r="BU109" s="19">
        <v>0.0924014288701196</v>
      </c>
      <c r="BV109" s="19">
        <v>0.08418436660625073</v>
      </c>
      <c r="BW109" s="19">
        <v>0.042418899007326996</v>
      </c>
      <c r="BX109" s="19">
        <v>0.011240453300437991</v>
      </c>
      <c r="BY109" s="19">
        <v>0.13962936208659038</v>
      </c>
      <c r="BZ109" s="19">
        <v>0.03936841083577139</v>
      </c>
      <c r="CA109" s="19">
        <v>0.06558091161929193</v>
      </c>
      <c r="CB109" s="19">
        <v>0.06412683358808748</v>
      </c>
      <c r="CC109" s="4">
        <v>0.11915585696685393</v>
      </c>
      <c r="CD109" s="4">
        <v>0.05043857328947815</v>
      </c>
      <c r="CE109" s="4">
        <v>0.07585412870508022</v>
      </c>
      <c r="CF109" s="4">
        <v>0.08408035945221203</v>
      </c>
      <c r="CG109" s="4">
        <v>0.06565098179700089</v>
      </c>
      <c r="CH109" s="4">
        <v>0.17032217728423127</v>
      </c>
      <c r="CI109" s="4">
        <v>0.006630505915678297</v>
      </c>
    </row>
    <row r="110" spans="1:87" ht="12.75">
      <c r="A110" t="s">
        <v>44</v>
      </c>
      <c r="B110" s="22">
        <v>0.006809742</v>
      </c>
      <c r="C110" s="22">
        <v>0.009298823999999999</v>
      </c>
      <c r="D110" s="22">
        <v>0.011769589</v>
      </c>
      <c r="E110" s="22">
        <v>0.017654496999999998</v>
      </c>
      <c r="F110" s="22">
        <v>0.014563255</v>
      </c>
      <c r="G110" s="22">
        <v>0.023024159000000002</v>
      </c>
      <c r="H110" s="22">
        <v>0.021566811999999998</v>
      </c>
      <c r="I110" s="22">
        <v>0.02155761</v>
      </c>
      <c r="J110" s="22">
        <v>0.033321573</v>
      </c>
      <c r="K110" s="22">
        <v>0.026694584</v>
      </c>
      <c r="L110" s="22">
        <v>0.03436132099999999</v>
      </c>
      <c r="M110" s="22">
        <v>0.042337846</v>
      </c>
      <c r="N110" s="22">
        <v>0.039606</v>
      </c>
      <c r="O110" s="34">
        <v>0.036655328</v>
      </c>
      <c r="P110" s="34">
        <v>0.048815375</v>
      </c>
      <c r="Q110" s="34">
        <v>0.051808607</v>
      </c>
      <c r="R110" s="34">
        <v>0.056373392</v>
      </c>
      <c r="S110" s="24">
        <v>0.060248591</v>
      </c>
      <c r="T110" s="24">
        <f>77931163/1000000000</f>
        <v>0.077931163</v>
      </c>
      <c r="U110" s="29">
        <v>0.078470061</v>
      </c>
      <c r="V110" s="24">
        <v>0.069866426</v>
      </c>
      <c r="W110" s="22">
        <v>0.082750325</v>
      </c>
      <c r="X110" s="22">
        <v>0.094557005</v>
      </c>
      <c r="Y110" s="2">
        <v>0.085728641</v>
      </c>
      <c r="Z110" s="2">
        <v>0.119354344</v>
      </c>
      <c r="AA110" s="24">
        <v>0.088025303</v>
      </c>
      <c r="AB110" s="3">
        <v>0.103611304</v>
      </c>
      <c r="AC110" s="3">
        <v>0.098008413</v>
      </c>
      <c r="AD110" s="3"/>
      <c r="AE110" t="s">
        <v>44</v>
      </c>
      <c r="AF110" s="40">
        <v>0.0024890819999999992</v>
      </c>
      <c r="AG110" s="40">
        <v>0.0024707650000000015</v>
      </c>
      <c r="AH110" s="40">
        <v>0.005884907999999998</v>
      </c>
      <c r="AI110" s="40">
        <v>-0.0030912419999999975</v>
      </c>
      <c r="AJ110" s="40">
        <v>0.008460904000000002</v>
      </c>
      <c r="AK110" s="40">
        <v>-0.0014573470000000047</v>
      </c>
      <c r="AL110" s="40">
        <v>-9.201999999996352E-06</v>
      </c>
      <c r="AM110" s="40">
        <v>0.011763962999999999</v>
      </c>
      <c r="AN110" s="40">
        <v>-0.006626989</v>
      </c>
      <c r="AO110" s="40">
        <v>0.007666736999999993</v>
      </c>
      <c r="AP110" s="40">
        <v>0.007976525000000005</v>
      </c>
      <c r="AQ110" s="40">
        <v>-0.002731845999999996</v>
      </c>
      <c r="AR110" s="40">
        <v>-0.0029506720000000014</v>
      </c>
      <c r="AS110" s="40">
        <v>0.012160047</v>
      </c>
      <c r="AT110" s="40">
        <v>0.0029932319999999984</v>
      </c>
      <c r="AU110" s="40">
        <v>0.004564785000000002</v>
      </c>
      <c r="AV110" s="40">
        <v>0.003875198999999996</v>
      </c>
      <c r="AW110" s="40">
        <v>0.017682572</v>
      </c>
      <c r="AX110" s="40">
        <v>0.000538897999999996</v>
      </c>
      <c r="AY110" s="40">
        <v>-0.008603634999999998</v>
      </c>
      <c r="AZ110" s="40">
        <v>0.012883899000000004</v>
      </c>
      <c r="BA110" s="40">
        <v>0.01180668</v>
      </c>
      <c r="BB110" s="40">
        <v>-0.008828364000000005</v>
      </c>
      <c r="BC110" s="40">
        <v>0.03362570300000001</v>
      </c>
      <c r="BD110" s="40">
        <v>-0.031329041</v>
      </c>
      <c r="BE110" s="40">
        <v>0.015586001000000002</v>
      </c>
      <c r="BF110" s="3">
        <v>-0.005602890999999999</v>
      </c>
      <c r="BG110" s="3"/>
      <c r="BH110" t="s">
        <v>44</v>
      </c>
      <c r="BI110" s="19">
        <v>0.3655178125691105</v>
      </c>
      <c r="BJ110" s="19">
        <v>0.2657072550249367</v>
      </c>
      <c r="BK110" s="19">
        <v>0.5000096434973216</v>
      </c>
      <c r="BL110" s="19">
        <v>-0.17509657737629103</v>
      </c>
      <c r="BM110" s="19">
        <v>0.5809761622659221</v>
      </c>
      <c r="BN110" s="19">
        <v>-0.06329642702693308</v>
      </c>
      <c r="BO110" s="19">
        <v>-0.0004266740953645051</v>
      </c>
      <c r="BP110" s="19">
        <v>0.5456988506610889</v>
      </c>
      <c r="BQ110" s="19">
        <v>-0.19887983679521973</v>
      </c>
      <c r="BR110" s="19">
        <v>0.28720196576204343</v>
      </c>
      <c r="BS110" s="19">
        <v>0.232136738864027</v>
      </c>
      <c r="BT110" s="19">
        <v>-0.06452491702105007</v>
      </c>
      <c r="BU110" s="19">
        <v>-0.07450063121749233</v>
      </c>
      <c r="BV110" s="19">
        <v>0.33174023159743654</v>
      </c>
      <c r="BW110" s="19">
        <v>0.06131740256015648</v>
      </c>
      <c r="BX110" s="19">
        <v>0.08810862256921909</v>
      </c>
      <c r="BY110" s="19">
        <v>0.0687416325772981</v>
      </c>
      <c r="BZ110" s="19">
        <v>0.29349353580733534</v>
      </c>
      <c r="CA110" s="19">
        <v>0.006915051428143014</v>
      </c>
      <c r="CB110" s="19">
        <v>-0.109642262161616</v>
      </c>
      <c r="CC110" s="4">
        <v>0.1844075865566675</v>
      </c>
      <c r="CD110" s="4">
        <v>0.14267835201855703</v>
      </c>
      <c r="CE110" s="4">
        <v>-0.09336552061901712</v>
      </c>
      <c r="CF110" s="4">
        <v>0.3922341776069915</v>
      </c>
      <c r="CG110" s="4">
        <v>-0.26248764770555816</v>
      </c>
      <c r="CH110" s="4">
        <v>0.17706273615439871</v>
      </c>
      <c r="CI110" s="4">
        <v>-0.054076059114167685</v>
      </c>
    </row>
    <row r="111" spans="1:87" ht="12.75">
      <c r="A111" s="11"/>
      <c r="B111" s="23"/>
      <c r="C111" s="23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3"/>
      <c r="R111" s="23"/>
      <c r="S111" s="24"/>
      <c r="T111" s="24"/>
      <c r="U111" s="29"/>
      <c r="V111" s="24"/>
      <c r="W111" s="24"/>
      <c r="X111" s="23"/>
      <c r="Y111" s="23"/>
      <c r="Z111" s="23"/>
      <c r="AA111" s="23"/>
      <c r="AB111" s="3"/>
      <c r="AC111" s="3"/>
      <c r="AD111" s="3"/>
      <c r="AE111" s="11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3"/>
      <c r="BG111" s="3"/>
      <c r="BH111" s="11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4"/>
      <c r="CD111" s="4"/>
      <c r="CE111" s="4"/>
      <c r="CF111" s="4"/>
      <c r="CH111" s="4"/>
      <c r="CI111" s="4"/>
    </row>
    <row r="112" spans="1:87" ht="12.75">
      <c r="A112" s="10" t="s">
        <v>55</v>
      </c>
      <c r="B112" s="23"/>
      <c r="C112" s="23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3"/>
      <c r="R112" s="23"/>
      <c r="S112" s="24"/>
      <c r="T112" s="24"/>
      <c r="U112" s="29"/>
      <c r="V112" s="24"/>
      <c r="W112" s="24"/>
      <c r="X112" s="23"/>
      <c r="Y112" s="23"/>
      <c r="Z112" s="23"/>
      <c r="AA112" s="23"/>
      <c r="AB112" s="3"/>
      <c r="AC112" s="3"/>
      <c r="AD112" s="3"/>
      <c r="AE112" s="10" t="s">
        <v>55</v>
      </c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3"/>
      <c r="BG112" s="3"/>
      <c r="BH112" s="10" t="s">
        <v>55</v>
      </c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4"/>
      <c r="CD112" s="4"/>
      <c r="CE112" s="4"/>
      <c r="CF112" s="4"/>
      <c r="CH112" s="4"/>
      <c r="CI112" s="4"/>
    </row>
    <row r="113" spans="1:87" ht="12.75">
      <c r="A113" t="s">
        <v>40</v>
      </c>
      <c r="B113" s="22">
        <v>0.343195719</v>
      </c>
      <c r="C113" s="22">
        <v>0.360672936</v>
      </c>
      <c r="D113" s="22">
        <v>0.410186209</v>
      </c>
      <c r="E113" s="22">
        <v>0.455454578</v>
      </c>
      <c r="F113" s="22">
        <v>0.50576993</v>
      </c>
      <c r="G113" s="22">
        <v>0.560821107</v>
      </c>
      <c r="H113" s="22">
        <v>0.548862498</v>
      </c>
      <c r="I113" s="22">
        <v>0.6666997840000001</v>
      </c>
      <c r="J113" s="22">
        <v>0.681888618</v>
      </c>
      <c r="K113" s="22">
        <v>0.689825197</v>
      </c>
      <c r="L113" s="22">
        <v>0.815663971</v>
      </c>
      <c r="M113" s="22">
        <v>0.767694535</v>
      </c>
      <c r="N113" s="22">
        <v>0.8685900000000001</v>
      </c>
      <c r="O113" s="34">
        <v>1.021952732</v>
      </c>
      <c r="P113" s="34">
        <v>1.053229261</v>
      </c>
      <c r="Q113" s="34">
        <v>2.102427595</v>
      </c>
      <c r="R113" s="34">
        <v>2.143596058</v>
      </c>
      <c r="S113" s="24">
        <v>1.750802446</v>
      </c>
      <c r="T113" s="22">
        <f>+SUM(T114:T117)</f>
        <v>1.7122933550000001</v>
      </c>
      <c r="U113" s="29">
        <v>1.6655902269999998</v>
      </c>
      <c r="V113" s="24">
        <v>2.181717973</v>
      </c>
      <c r="W113" s="22">
        <v>2.366274699</v>
      </c>
      <c r="X113" s="22">
        <v>2.575641879</v>
      </c>
      <c r="Y113" s="2">
        <v>2.580165359</v>
      </c>
      <c r="Z113" s="2">
        <v>2.963937183</v>
      </c>
      <c r="AA113" s="24">
        <v>2.727731887</v>
      </c>
      <c r="AB113" s="32">
        <v>2.878663272</v>
      </c>
      <c r="AC113" s="32">
        <v>3.104902263</v>
      </c>
      <c r="AD113" s="32"/>
      <c r="AE113" t="s">
        <v>40</v>
      </c>
      <c r="AF113" s="40">
        <v>0.01747721699999999</v>
      </c>
      <c r="AG113" s="40">
        <v>0.049513273000000024</v>
      </c>
      <c r="AH113" s="40">
        <v>0.045268368999999975</v>
      </c>
      <c r="AI113" s="40">
        <v>0.050315352000000035</v>
      </c>
      <c r="AJ113" s="40">
        <v>0.05505117699999995</v>
      </c>
      <c r="AK113" s="40">
        <v>-0.011958609000000009</v>
      </c>
      <c r="AL113" s="40">
        <v>0.1178372860000001</v>
      </c>
      <c r="AM113" s="40">
        <v>0.015188833999999929</v>
      </c>
      <c r="AN113" s="40">
        <v>0.007936579</v>
      </c>
      <c r="AO113" s="40">
        <v>0.125838774</v>
      </c>
      <c r="AP113" s="40">
        <v>-0.04796943600000003</v>
      </c>
      <c r="AQ113" s="40">
        <v>0.10089546500000013</v>
      </c>
      <c r="AR113" s="40">
        <v>0.15336273199999984</v>
      </c>
      <c r="AS113" s="40">
        <v>0.03127652900000011</v>
      </c>
      <c r="AT113" s="40">
        <v>1.049198334</v>
      </c>
      <c r="AU113" s="40">
        <v>0.04116846299999999</v>
      </c>
      <c r="AV113" s="40">
        <v>-0.39279361199999996</v>
      </c>
      <c r="AW113" s="40">
        <v>-0.038509090999999884</v>
      </c>
      <c r="AX113" s="40">
        <v>-0.046703128000000316</v>
      </c>
      <c r="AY113" s="40">
        <v>0.5161277460000002</v>
      </c>
      <c r="AZ113" s="40">
        <v>0.18455672599999984</v>
      </c>
      <c r="BA113" s="40">
        <v>0.2093671800000001</v>
      </c>
      <c r="BB113" s="40">
        <v>0.004523480000000024</v>
      </c>
      <c r="BC113" s="40">
        <v>0.3837718240000001</v>
      </c>
      <c r="BD113" s="40">
        <v>-0.23620529600000006</v>
      </c>
      <c r="BE113" s="40">
        <v>0.1509313849999998</v>
      </c>
      <c r="BF113" s="3">
        <v>0.22623899100000022</v>
      </c>
      <c r="BG113" s="3"/>
      <c r="BH113" t="s">
        <v>40</v>
      </c>
      <c r="BI113" s="19">
        <v>0.05092492718418783</v>
      </c>
      <c r="BJ113" s="19">
        <v>0.1372802560378415</v>
      </c>
      <c r="BK113" s="19">
        <v>0.11036053384232616</v>
      </c>
      <c r="BL113" s="19">
        <v>0.11047282084844921</v>
      </c>
      <c r="BM113" s="19">
        <v>0.10884628313114611</v>
      </c>
      <c r="BN113" s="19">
        <v>-0.021323393236695725</v>
      </c>
      <c r="BO113" s="19">
        <v>0.21469363716666265</v>
      </c>
      <c r="BP113" s="19">
        <v>0.022782119275442762</v>
      </c>
      <c r="BQ113" s="19">
        <v>0.011639113471754708</v>
      </c>
      <c r="BR113" s="19">
        <v>0.18242124895881412</v>
      </c>
      <c r="BS113" s="19">
        <v>-0.058810291621916</v>
      </c>
      <c r="BT113" s="19">
        <v>0.1314265771085633</v>
      </c>
      <c r="BU113" s="19">
        <v>0.17656515962652095</v>
      </c>
      <c r="BV113" s="19">
        <v>0.030604672819642808</v>
      </c>
      <c r="BW113" s="19">
        <v>0.9961727924306121</v>
      </c>
      <c r="BX113" s="19">
        <v>0.01958139395521014</v>
      </c>
      <c r="BY113" s="19">
        <v>-0.18324049931612627</v>
      </c>
      <c r="BZ113" s="19">
        <v>-0.02199510920719829</v>
      </c>
      <c r="CA113" s="19">
        <v>-0.0272751908214935</v>
      </c>
      <c r="CB113" s="19">
        <v>0.3098767857984077</v>
      </c>
      <c r="CC113" s="4">
        <v>0.0845923846638265</v>
      </c>
      <c r="CD113" s="4">
        <v>0.0884796596474956</v>
      </c>
      <c r="CE113" s="4">
        <v>0.0017562534748644006</v>
      </c>
      <c r="CF113" s="4">
        <v>0.14873923590259322</v>
      </c>
      <c r="CG113" s="4">
        <v>-0.07969308437263195</v>
      </c>
      <c r="CH113" s="4">
        <v>0.05533219218476651</v>
      </c>
      <c r="CI113" s="4">
        <v>0.07859168288301288</v>
      </c>
    </row>
    <row r="114" spans="1:87" ht="12.75">
      <c r="A114" t="s">
        <v>41</v>
      </c>
      <c r="B114" s="22">
        <v>0.151054921</v>
      </c>
      <c r="C114" s="22">
        <v>0.15671193400000002</v>
      </c>
      <c r="D114" s="22">
        <v>0.163868659</v>
      </c>
      <c r="E114" s="22">
        <v>0.175475517</v>
      </c>
      <c r="F114" s="22">
        <v>0.177908532</v>
      </c>
      <c r="G114" s="22">
        <v>0.197690847</v>
      </c>
      <c r="H114" s="22">
        <v>0.20804341199999998</v>
      </c>
      <c r="I114" s="22">
        <v>0.224624184</v>
      </c>
      <c r="J114" s="22">
        <v>0.243481643</v>
      </c>
      <c r="K114" s="22">
        <v>0.246246712</v>
      </c>
      <c r="L114" s="22">
        <v>0.244829135</v>
      </c>
      <c r="M114" s="22">
        <v>0.242112358</v>
      </c>
      <c r="N114" s="22">
        <v>0.251973</v>
      </c>
      <c r="O114" s="34">
        <v>0.287695841</v>
      </c>
      <c r="P114" s="34">
        <v>0.368113158</v>
      </c>
      <c r="Q114" s="34">
        <v>0.556577447</v>
      </c>
      <c r="R114" s="34">
        <v>0.56705981</v>
      </c>
      <c r="S114" s="24">
        <v>0.5080800050000001</v>
      </c>
      <c r="T114" s="24">
        <f>509222249/1000000000</f>
        <v>0.509222249</v>
      </c>
      <c r="U114" s="29">
        <v>0.529946689</v>
      </c>
      <c r="V114" s="24">
        <v>0.561863919</v>
      </c>
      <c r="W114" s="22">
        <v>0.592442296</v>
      </c>
      <c r="X114" s="22">
        <v>0.56606568</v>
      </c>
      <c r="Y114" s="2">
        <v>0.589901525</v>
      </c>
      <c r="Z114" s="2">
        <v>0.580949064</v>
      </c>
      <c r="AA114" s="24">
        <v>0.516615723</v>
      </c>
      <c r="AB114" s="3">
        <v>0.492280199</v>
      </c>
      <c r="AC114" s="3">
        <v>0.529116421</v>
      </c>
      <c r="AD114" s="3"/>
      <c r="AE114" t="s">
        <v>41</v>
      </c>
      <c r="AF114" s="40">
        <v>0.005657013000000016</v>
      </c>
      <c r="AG114" s="40">
        <v>0.007156724999999975</v>
      </c>
      <c r="AH114" s="40">
        <v>0.011606857999999998</v>
      </c>
      <c r="AI114" s="40">
        <v>0.0024330150000000106</v>
      </c>
      <c r="AJ114" s="40">
        <v>0.019782314999999995</v>
      </c>
      <c r="AK114" s="40">
        <v>0.01035256499999998</v>
      </c>
      <c r="AL114" s="40">
        <v>0.01658077200000002</v>
      </c>
      <c r="AM114" s="40">
        <v>0.018857458999999993</v>
      </c>
      <c r="AN114" s="40">
        <v>0.002765069000000009</v>
      </c>
      <c r="AO114" s="40">
        <v>-0.0014175770000000032</v>
      </c>
      <c r="AP114" s="40">
        <v>-0.0027167770000000036</v>
      </c>
      <c r="AQ114" s="40">
        <v>0.009860642000000003</v>
      </c>
      <c r="AR114" s="40">
        <v>0.035722841000000005</v>
      </c>
      <c r="AS114" s="40">
        <v>0.08041731699999999</v>
      </c>
      <c r="AT114" s="40">
        <v>0.188464289</v>
      </c>
      <c r="AU114" s="40">
        <v>0.01048236300000005</v>
      </c>
      <c r="AV114" s="40">
        <v>-0.058979804999999996</v>
      </c>
      <c r="AW114" s="40">
        <v>0.001142243999999959</v>
      </c>
      <c r="AX114" s="40">
        <v>0.020724439999999955</v>
      </c>
      <c r="AY114" s="40">
        <v>0.03191723000000002</v>
      </c>
      <c r="AZ114" s="40">
        <v>0.03057837699999999</v>
      </c>
      <c r="BA114" s="40">
        <v>-0.026376615999999964</v>
      </c>
      <c r="BB114" s="40">
        <v>0.023835845000000022</v>
      </c>
      <c r="BC114" s="40">
        <v>-0.008952461000000023</v>
      </c>
      <c r="BD114" s="40">
        <v>-0.06433334099999999</v>
      </c>
      <c r="BE114" s="40">
        <v>-0.024335524000000053</v>
      </c>
      <c r="BF114" s="3">
        <v>0.03683622200000003</v>
      </c>
      <c r="BG114" s="3"/>
      <c r="BH114" t="s">
        <v>41</v>
      </c>
      <c r="BI114" s="19">
        <v>0.03745004110127611</v>
      </c>
      <c r="BJ114" s="19">
        <v>0.04566802806479291</v>
      </c>
      <c r="BK114" s="19">
        <v>0.07083024948657203</v>
      </c>
      <c r="BL114" s="19">
        <v>0.013865267597416514</v>
      </c>
      <c r="BM114" s="19">
        <v>0.11119373971339382</v>
      </c>
      <c r="BN114" s="19">
        <v>0.0523674472394768</v>
      </c>
      <c r="BO114" s="19">
        <v>0.07969861597924582</v>
      </c>
      <c r="BP114" s="19">
        <v>0.08395115193829705</v>
      </c>
      <c r="BQ114" s="19">
        <v>0.011356375642659882</v>
      </c>
      <c r="BR114" s="19">
        <v>-0.005756734733578912</v>
      </c>
      <c r="BS114" s="19">
        <v>-0.011096624590860084</v>
      </c>
      <c r="BT114" s="19">
        <v>0.040727545183794386</v>
      </c>
      <c r="BU114" s="19">
        <v>0.14177249546578405</v>
      </c>
      <c r="BV114" s="19">
        <v>0.27952200045881087</v>
      </c>
      <c r="BW114" s="19">
        <v>0.5119737909504447</v>
      </c>
      <c r="BX114" s="19">
        <v>0.018833610769715667</v>
      </c>
      <c r="BY114" s="19">
        <v>-0.10400984862602058</v>
      </c>
      <c r="BZ114" s="19">
        <v>0.0022481577483057197</v>
      </c>
      <c r="CA114" s="19">
        <v>0.040698221730684735</v>
      </c>
      <c r="CB114" s="19">
        <v>0.060227246744813646</v>
      </c>
      <c r="CC114" s="4">
        <v>0.05442310133461336</v>
      </c>
      <c r="CD114" s="4">
        <v>-0.04452183137174252</v>
      </c>
      <c r="CE114" s="4">
        <v>0.04210791404983256</v>
      </c>
      <c r="CF114" s="4">
        <v>-0.015176195721819878</v>
      </c>
      <c r="CG114" s="4">
        <v>-0.11073835037627323</v>
      </c>
      <c r="CH114" s="4">
        <v>-0.047105658841901044</v>
      </c>
      <c r="CI114" s="4">
        <v>0.07482775475192337</v>
      </c>
    </row>
    <row r="115" spans="1:87" ht="12.75">
      <c r="A115" t="s">
        <v>42</v>
      </c>
      <c r="B115" s="22">
        <v>0.11448214699999999</v>
      </c>
      <c r="C115" s="22">
        <v>0.113700662</v>
      </c>
      <c r="D115" s="22">
        <v>0.14395656099999998</v>
      </c>
      <c r="E115" s="22">
        <v>0.171757688</v>
      </c>
      <c r="F115" s="22">
        <v>0.211835657</v>
      </c>
      <c r="G115" s="22">
        <v>0.23799562800000001</v>
      </c>
      <c r="H115" s="22">
        <v>0.20848117</v>
      </c>
      <c r="I115" s="22">
        <v>0.29076985</v>
      </c>
      <c r="J115" s="22">
        <v>0.273637266</v>
      </c>
      <c r="K115" s="22">
        <v>0.261785868</v>
      </c>
      <c r="L115" s="22">
        <v>0.372302604</v>
      </c>
      <c r="M115" s="22">
        <v>0.311339435</v>
      </c>
      <c r="N115" s="22">
        <v>0.384106</v>
      </c>
      <c r="O115" s="34">
        <v>0.48367084</v>
      </c>
      <c r="P115" s="34">
        <v>0.421316872</v>
      </c>
      <c r="Q115" s="34">
        <v>1.270054053</v>
      </c>
      <c r="R115" s="34">
        <v>1.281402334</v>
      </c>
      <c r="S115" s="24">
        <v>0.9129587309999999</v>
      </c>
      <c r="T115" s="24">
        <f>855918056/1000000000</f>
        <v>0.855918056</v>
      </c>
      <c r="U115" s="29">
        <v>0.76712152</v>
      </c>
      <c r="V115" s="24">
        <v>1.237526502</v>
      </c>
      <c r="W115" s="22">
        <v>1.35419009</v>
      </c>
      <c r="X115" s="22">
        <v>1.585649327</v>
      </c>
      <c r="Y115" s="2">
        <v>1.513972249</v>
      </c>
      <c r="Z115" s="2">
        <v>1.86998984</v>
      </c>
      <c r="AA115" s="24">
        <v>1.669088091</v>
      </c>
      <c r="AB115" s="3">
        <v>1.712688739</v>
      </c>
      <c r="AC115" s="3">
        <v>1.932435561</v>
      </c>
      <c r="AD115" s="3"/>
      <c r="AE115" t="s">
        <v>42</v>
      </c>
      <c r="AF115" s="40">
        <v>-0.0007814849999999984</v>
      </c>
      <c r="AG115" s="40">
        <v>0.03025589899999999</v>
      </c>
      <c r="AH115" s="40">
        <v>0.02780112700000001</v>
      </c>
      <c r="AI115" s="40">
        <v>0.04007796900000002</v>
      </c>
      <c r="AJ115" s="40">
        <v>0.026159971000000004</v>
      </c>
      <c r="AK115" s="40">
        <v>-0.02951445800000002</v>
      </c>
      <c r="AL115" s="40">
        <v>0.08228868</v>
      </c>
      <c r="AM115" s="40">
        <v>-0.017132584000000006</v>
      </c>
      <c r="AN115" s="40">
        <v>-0.011851398000000013</v>
      </c>
      <c r="AO115" s="40">
        <v>0.110516736</v>
      </c>
      <c r="AP115" s="40">
        <v>-0.060963168999999984</v>
      </c>
      <c r="AQ115" s="40">
        <v>0.072766565</v>
      </c>
      <c r="AR115" s="40">
        <v>0.09956483999999999</v>
      </c>
      <c r="AS115" s="40">
        <v>-0.06235396799999998</v>
      </c>
      <c r="AT115" s="40">
        <v>0.848737181</v>
      </c>
      <c r="AU115" s="40">
        <v>0.011348281000000071</v>
      </c>
      <c r="AV115" s="40">
        <v>-0.3684436030000001</v>
      </c>
      <c r="AW115" s="40">
        <v>-0.057040674999999874</v>
      </c>
      <c r="AX115" s="40">
        <v>-0.08879653600000004</v>
      </c>
      <c r="AY115" s="40">
        <v>0.4704049819999999</v>
      </c>
      <c r="AZ115" s="40">
        <v>0.11666358799999998</v>
      </c>
      <c r="BA115" s="40">
        <v>0.23145923700000015</v>
      </c>
      <c r="BB115" s="40">
        <v>-0.071677078</v>
      </c>
      <c r="BC115" s="40">
        <v>0.35601759099999986</v>
      </c>
      <c r="BD115" s="40">
        <v>-0.2009017489999998</v>
      </c>
      <c r="BE115" s="40">
        <v>0.043600647999999964</v>
      </c>
      <c r="BF115" s="3">
        <v>0.21974682199999984</v>
      </c>
      <c r="BG115" s="3"/>
      <c r="BH115" t="s">
        <v>42</v>
      </c>
      <c r="BI115" s="19">
        <v>-0.006826260866683418</v>
      </c>
      <c r="BJ115" s="19">
        <v>0.2661013442472304</v>
      </c>
      <c r="BK115" s="19">
        <v>0.19312163896440962</v>
      </c>
      <c r="BL115" s="19">
        <v>0.23334017514255329</v>
      </c>
      <c r="BM115" s="19">
        <v>0.12349182083165537</v>
      </c>
      <c r="BN115" s="19">
        <v>-0.12401260581139759</v>
      </c>
      <c r="BO115" s="19">
        <v>0.3947055746089683</v>
      </c>
      <c r="BP115" s="19">
        <v>-0.0589214597042988</v>
      </c>
      <c r="BQ115" s="19">
        <v>-0.04331061398632748</v>
      </c>
      <c r="BR115" s="19">
        <v>0.42216463724466596</v>
      </c>
      <c r="BS115" s="19">
        <v>-0.16374628687797194</v>
      </c>
      <c r="BT115" s="19">
        <v>0.23372100293045114</v>
      </c>
      <c r="BU115" s="19">
        <v>0.25921188421946023</v>
      </c>
      <c r="BV115" s="19">
        <v>-0.12891818741853445</v>
      </c>
      <c r="BW115" s="19">
        <v>2.0144865715228226</v>
      </c>
      <c r="BX115" s="19">
        <v>0.008935274032781715</v>
      </c>
      <c r="BY115" s="19">
        <v>-0.28753155291193666</v>
      </c>
      <c r="BZ115" s="19">
        <v>-0.062478919433215735</v>
      </c>
      <c r="CA115" s="19">
        <v>-0.10374420235387584</v>
      </c>
      <c r="CB115" s="19">
        <v>0.6132079073990779</v>
      </c>
      <c r="CC115" s="4">
        <v>0.09427158756718083</v>
      </c>
      <c r="CD115" s="4">
        <v>0.17092078778984432</v>
      </c>
      <c r="CE115" s="4">
        <v>-0.04520361266485752</v>
      </c>
      <c r="CF115" s="4">
        <v>0.23515463459462646</v>
      </c>
      <c r="CG115" s="4">
        <v>-0.10743467408357674</v>
      </c>
      <c r="CH115" s="4">
        <v>0.026122436697680544</v>
      </c>
      <c r="CI115" s="4">
        <v>0.12830517127607496</v>
      </c>
    </row>
    <row r="116" spans="1:87" ht="12.75">
      <c r="A116" t="s">
        <v>43</v>
      </c>
      <c r="B116" s="22">
        <v>0.072501835</v>
      </c>
      <c r="C116" s="22">
        <v>0.078195352</v>
      </c>
      <c r="D116" s="22">
        <v>0.08791143800000001</v>
      </c>
      <c r="E116" s="22">
        <v>0.09308156</v>
      </c>
      <c r="F116" s="22">
        <v>0.100007346</v>
      </c>
      <c r="G116" s="22">
        <v>0.108788688</v>
      </c>
      <c r="H116" s="22">
        <v>0.116713308</v>
      </c>
      <c r="I116" s="22">
        <v>0.12932656499999998</v>
      </c>
      <c r="J116" s="22">
        <v>0.143010123</v>
      </c>
      <c r="K116" s="22">
        <v>0.155281576</v>
      </c>
      <c r="L116" s="22">
        <v>0.169212263</v>
      </c>
      <c r="M116" s="22">
        <v>0.181228721</v>
      </c>
      <c r="N116" s="22">
        <v>0.19264699999999998</v>
      </c>
      <c r="O116" s="34">
        <v>0.211662742</v>
      </c>
      <c r="P116" s="22">
        <v>0.22794789499999998</v>
      </c>
      <c r="Q116" s="22">
        <v>0.23438736799999998</v>
      </c>
      <c r="R116" s="22">
        <v>0.239882418</v>
      </c>
      <c r="S116" s="24">
        <v>0.256056096</v>
      </c>
      <c r="T116" s="24">
        <f>275128182/1000000000</f>
        <v>0.275128182</v>
      </c>
      <c r="U116" s="29">
        <v>0.294136414</v>
      </c>
      <c r="V116" s="24">
        <v>0.314320416</v>
      </c>
      <c r="W116" s="22">
        <v>0.353822957</v>
      </c>
      <c r="X116" s="22">
        <v>0.363443262</v>
      </c>
      <c r="Y116" s="2">
        <v>0.394678156</v>
      </c>
      <c r="Z116" s="2">
        <v>0.419695781</v>
      </c>
      <c r="AA116" s="24">
        <v>0.448155103</v>
      </c>
      <c r="AB116" s="3">
        <v>0.55349241</v>
      </c>
      <c r="AC116" s="3">
        <v>0.547172612</v>
      </c>
      <c r="AD116" s="3"/>
      <c r="AE116" t="s">
        <v>43</v>
      </c>
      <c r="AF116" s="40">
        <v>0.005693516999999995</v>
      </c>
      <c r="AG116" s="40">
        <v>0.009716086000000013</v>
      </c>
      <c r="AH116" s="40">
        <v>0.005170121999999985</v>
      </c>
      <c r="AI116" s="40">
        <v>0.006925786000000003</v>
      </c>
      <c r="AJ116" s="40">
        <v>0.008781341999999998</v>
      </c>
      <c r="AK116" s="40">
        <v>0.007924620000000007</v>
      </c>
      <c r="AL116" s="40">
        <v>0.012613256999999975</v>
      </c>
      <c r="AM116" s="40">
        <v>0.013683558000000012</v>
      </c>
      <c r="AN116" s="40">
        <v>0.012271453000000015</v>
      </c>
      <c r="AO116" s="40">
        <v>0.013930686999999997</v>
      </c>
      <c r="AP116" s="40">
        <v>0.012016458000000008</v>
      </c>
      <c r="AQ116" s="40">
        <v>0.011418278999999976</v>
      </c>
      <c r="AR116" s="40">
        <v>0.019015742000000002</v>
      </c>
      <c r="AS116" s="40">
        <v>0.016285152999999997</v>
      </c>
      <c r="AT116" s="40">
        <v>0.006439473000000001</v>
      </c>
      <c r="AU116" s="40">
        <v>0.005495050000000001</v>
      </c>
      <c r="AV116" s="40">
        <v>0.016173678000000025</v>
      </c>
      <c r="AW116" s="40">
        <v>0.019072085999999988</v>
      </c>
      <c r="AX116" s="40">
        <v>0.019008232000000014</v>
      </c>
      <c r="AY116" s="40">
        <v>0.02018400199999998</v>
      </c>
      <c r="AZ116" s="40">
        <v>0.039502541</v>
      </c>
      <c r="BA116" s="40">
        <v>0.009620304999999996</v>
      </c>
      <c r="BB116" s="40">
        <v>0.031234894000000013</v>
      </c>
      <c r="BC116" s="40">
        <v>0.025017624999999988</v>
      </c>
      <c r="BD116" s="40">
        <v>0.02845932200000001</v>
      </c>
      <c r="BE116" s="40">
        <v>0.10533730700000005</v>
      </c>
      <c r="BF116" s="3">
        <v>-0.006319798000000043</v>
      </c>
      <c r="BG116" s="3"/>
      <c r="BH116" t="s">
        <v>43</v>
      </c>
      <c r="BI116" s="19">
        <v>0.07852928136232683</v>
      </c>
      <c r="BJ116" s="19">
        <v>0.12425400936874116</v>
      </c>
      <c r="BK116" s="19">
        <v>0.05881057252185984</v>
      </c>
      <c r="BL116" s="19">
        <v>0.0744055643244484</v>
      </c>
      <c r="BM116" s="19">
        <v>0.08780696970000582</v>
      </c>
      <c r="BN116" s="19">
        <v>0.0728441545319492</v>
      </c>
      <c r="BO116" s="19">
        <v>0.1080704267246026</v>
      </c>
      <c r="BP116" s="19">
        <v>0.10580624328806704</v>
      </c>
      <c r="BQ116" s="19">
        <v>0.08580828225705404</v>
      </c>
      <c r="BR116" s="19">
        <v>0.0897124266693429</v>
      </c>
      <c r="BS116" s="19">
        <v>0.07101410847510507</v>
      </c>
      <c r="BT116" s="19">
        <v>0.06300479822952552</v>
      </c>
      <c r="BU116" s="19">
        <v>0.09870769853670186</v>
      </c>
      <c r="BV116" s="19">
        <v>0.07693915729391806</v>
      </c>
      <c r="BW116" s="19">
        <v>0.028249758568729057</v>
      </c>
      <c r="BX116" s="19">
        <v>0.023444309507328065</v>
      </c>
      <c r="BY116" s="19">
        <v>0.0674233573883686</v>
      </c>
      <c r="BZ116" s="19">
        <v>0.07448401462779464</v>
      </c>
      <c r="CA116" s="19">
        <v>0.06908864029058286</v>
      </c>
      <c r="CB116" s="19">
        <v>0.06862122824411662</v>
      </c>
      <c r="CC116" s="4">
        <v>0.12567602672045333</v>
      </c>
      <c r="CD116" s="4">
        <v>0.027189600928014392</v>
      </c>
      <c r="CE116" s="4">
        <v>0.08594159602276522</v>
      </c>
      <c r="CF116" s="4">
        <v>0.06338740723213471</v>
      </c>
      <c r="CG116" s="4">
        <v>0.0678094069284914</v>
      </c>
      <c r="CH116" s="4">
        <v>0.23504654146490897</v>
      </c>
      <c r="CI116" s="4">
        <v>-0.011418039138061609</v>
      </c>
    </row>
    <row r="117" spans="1:87" ht="12.75">
      <c r="A117" t="s">
        <v>44</v>
      </c>
      <c r="B117" s="22">
        <v>0.005156816</v>
      </c>
      <c r="C117" s="22">
        <v>0.012064988</v>
      </c>
      <c r="D117" s="22">
        <v>0.014449551</v>
      </c>
      <c r="E117" s="22">
        <v>0.015139813</v>
      </c>
      <c r="F117" s="22">
        <v>0.016018395</v>
      </c>
      <c r="G117" s="22">
        <v>0.016345943999999998</v>
      </c>
      <c r="H117" s="22">
        <v>0.015624608</v>
      </c>
      <c r="I117" s="22">
        <v>0.021979185000000002</v>
      </c>
      <c r="J117" s="22">
        <v>0.021759585999999997</v>
      </c>
      <c r="K117" s="22">
        <v>0.026511041</v>
      </c>
      <c r="L117" s="22">
        <v>0.029319969</v>
      </c>
      <c r="M117" s="22">
        <v>0.033014021</v>
      </c>
      <c r="N117" s="22">
        <v>0.039864</v>
      </c>
      <c r="O117" s="34">
        <v>0.038923309</v>
      </c>
      <c r="P117" s="34">
        <v>0.035851336</v>
      </c>
      <c r="Q117" s="34">
        <v>0.041408727</v>
      </c>
      <c r="R117" s="34">
        <v>0.055251496</v>
      </c>
      <c r="S117" s="24">
        <v>0.073707614</v>
      </c>
      <c r="T117" s="24">
        <f>72024868/1000000000</f>
        <v>0.072024868</v>
      </c>
      <c r="U117" s="29">
        <v>0.074385604</v>
      </c>
      <c r="V117" s="24">
        <v>0.068007136</v>
      </c>
      <c r="W117" s="22">
        <v>0.065819356</v>
      </c>
      <c r="X117" s="22">
        <v>0.06048361</v>
      </c>
      <c r="Y117" s="2">
        <v>0.081613429</v>
      </c>
      <c r="Z117" s="2">
        <v>0.093302498</v>
      </c>
      <c r="AA117" s="24">
        <v>0.09387297</v>
      </c>
      <c r="AB117" s="3">
        <v>0.120201925</v>
      </c>
      <c r="AC117" s="3">
        <v>0.096177668</v>
      </c>
      <c r="AD117" s="3"/>
      <c r="AE117" t="s">
        <v>44</v>
      </c>
      <c r="AF117" s="40">
        <v>0.006908172000000001</v>
      </c>
      <c r="AG117" s="40">
        <v>0.0023845629999999993</v>
      </c>
      <c r="AH117" s="40">
        <v>0.0006902620000000005</v>
      </c>
      <c r="AI117" s="40">
        <v>0.000878582000000001</v>
      </c>
      <c r="AJ117" s="40">
        <v>0.0003275489999999964</v>
      </c>
      <c r="AK117" s="40">
        <v>-0.0007213359999999978</v>
      </c>
      <c r="AL117" s="40">
        <v>0.006354577000000002</v>
      </c>
      <c r="AM117" s="40">
        <v>-0.00021959900000000435</v>
      </c>
      <c r="AN117" s="40">
        <v>0.004751455000000002</v>
      </c>
      <c r="AO117" s="40">
        <v>0.002808928000000002</v>
      </c>
      <c r="AP117" s="40">
        <v>0.0036940519999999963</v>
      </c>
      <c r="AQ117" s="40">
        <v>0.006849978999999999</v>
      </c>
      <c r="AR117" s="40">
        <v>-0.0009406909999999935</v>
      </c>
      <c r="AS117" s="40">
        <v>-0.0030719730000000056</v>
      </c>
      <c r="AT117" s="40">
        <v>0.005557391000000002</v>
      </c>
      <c r="AU117" s="40">
        <v>0.013842768999999998</v>
      </c>
      <c r="AV117" s="40">
        <v>0.018456118000000007</v>
      </c>
      <c r="AW117" s="40">
        <v>-0.0016827459999999989</v>
      </c>
      <c r="AX117" s="40">
        <v>0.0023607359999999883</v>
      </c>
      <c r="AY117" s="40">
        <v>-0.006378467999999998</v>
      </c>
      <c r="AZ117" s="40">
        <v>-0.0021877800000000003</v>
      </c>
      <c r="BA117" s="40">
        <v>-0.005335745999999995</v>
      </c>
      <c r="BB117" s="40">
        <v>0.021129819</v>
      </c>
      <c r="BC117" s="40">
        <v>0.011689068999999996</v>
      </c>
      <c r="BD117" s="40">
        <v>0.0005704720000000024</v>
      </c>
      <c r="BE117" s="40">
        <v>0.026328955</v>
      </c>
      <c r="BF117" s="3">
        <v>-0.024024257000000007</v>
      </c>
      <c r="BG117" s="3"/>
      <c r="BH117" t="s">
        <v>44</v>
      </c>
      <c r="BI117" s="19">
        <v>1.3396196412670145</v>
      </c>
      <c r="BJ117" s="19">
        <v>0.1976432135697109</v>
      </c>
      <c r="BK117" s="19">
        <v>0.04777048089591161</v>
      </c>
      <c r="BL117" s="19">
        <v>0.05803123195775278</v>
      </c>
      <c r="BM117" s="19">
        <v>0.020448303341252128</v>
      </c>
      <c r="BN117" s="19">
        <v>-0.044129357105346614</v>
      </c>
      <c r="BO117" s="19">
        <v>0.4067031313681599</v>
      </c>
      <c r="BP117" s="19">
        <v>-0.00999122578930949</v>
      </c>
      <c r="BQ117" s="19">
        <v>0.21836146147265864</v>
      </c>
      <c r="BR117" s="19">
        <v>0.10595313854329606</v>
      </c>
      <c r="BS117" s="19">
        <v>0.12599099269170427</v>
      </c>
      <c r="BT117" s="19">
        <v>0.20748696440218534</v>
      </c>
      <c r="BU117" s="19">
        <v>-0.023597506522175234</v>
      </c>
      <c r="BV117" s="19">
        <v>-0.07892373693099951</v>
      </c>
      <c r="BW117" s="19">
        <v>0.15501210331464363</v>
      </c>
      <c r="BX117" s="19">
        <v>0.3342959323526173</v>
      </c>
      <c r="BY117" s="19">
        <v>0.33403833988495096</v>
      </c>
      <c r="BZ117" s="19">
        <v>-0.02283001590581943</v>
      </c>
      <c r="CA117" s="19">
        <v>0.03277667929915523</v>
      </c>
      <c r="CB117" s="19">
        <v>-0.08574868868443951</v>
      </c>
      <c r="CC117" s="4">
        <v>-0.03216985935123044</v>
      </c>
      <c r="CD117" s="4">
        <v>-0.08106651787963401</v>
      </c>
      <c r="CE117" s="4">
        <v>0.34934784811951536</v>
      </c>
      <c r="CF117" s="4">
        <v>0.14322482394410846</v>
      </c>
      <c r="CG117" s="4">
        <v>0.006114220007271428</v>
      </c>
      <c r="CH117" s="4">
        <v>0.2804742941445232</v>
      </c>
      <c r="CI117" s="4">
        <v>-0.19986582577608475</v>
      </c>
    </row>
    <row r="118" spans="1:87" ht="12.75">
      <c r="A118" s="11"/>
      <c r="B118" s="23"/>
      <c r="C118" s="23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3"/>
      <c r="R118" s="23"/>
      <c r="S118" s="24"/>
      <c r="T118" s="24"/>
      <c r="U118" s="29"/>
      <c r="V118" s="24"/>
      <c r="W118" s="24"/>
      <c r="X118" s="23"/>
      <c r="Y118" s="23"/>
      <c r="Z118" s="23"/>
      <c r="AA118" s="23"/>
      <c r="AB118" s="3"/>
      <c r="AC118" s="3"/>
      <c r="AD118" s="3"/>
      <c r="AE118" s="11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3"/>
      <c r="BG118" s="3"/>
      <c r="BH118" s="11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4"/>
      <c r="CD118" s="4"/>
      <c r="CE118" s="4"/>
      <c r="CF118" s="4"/>
      <c r="CH118" s="4"/>
      <c r="CI118" s="4"/>
    </row>
    <row r="119" spans="1:87" ht="12.75">
      <c r="A119" s="10" t="s">
        <v>75</v>
      </c>
      <c r="B119" s="5"/>
      <c r="C119" s="23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3"/>
      <c r="R119" s="23"/>
      <c r="S119" s="24"/>
      <c r="T119" s="24"/>
      <c r="U119" s="29"/>
      <c r="V119" s="24"/>
      <c r="W119" s="24"/>
      <c r="X119" s="23"/>
      <c r="Y119" s="23"/>
      <c r="Z119" s="23"/>
      <c r="AA119" s="23"/>
      <c r="AB119" s="3"/>
      <c r="AC119" s="3"/>
      <c r="AD119" s="3"/>
      <c r="AE119" s="10" t="s">
        <v>75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3"/>
      <c r="BG119" s="3"/>
      <c r="BH119" s="10" t="s">
        <v>75</v>
      </c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4"/>
      <c r="CD119" s="4"/>
      <c r="CE119" s="4"/>
      <c r="CF119" s="4"/>
      <c r="CH119" s="4"/>
      <c r="CI119" s="4"/>
    </row>
    <row r="120" spans="1:87" ht="12.75">
      <c r="A120" s="11" t="s">
        <v>34</v>
      </c>
      <c r="B120" s="22">
        <f>+B127+B134+B141</f>
        <v>0.467150501</v>
      </c>
      <c r="C120" s="22">
        <f aca="true" t="shared" si="10" ref="C120:S124">+C127+C134+C141</f>
        <v>0.528592577</v>
      </c>
      <c r="D120" s="22">
        <f t="shared" si="10"/>
        <v>0.6255251740000001</v>
      </c>
      <c r="E120" s="22">
        <f t="shared" si="10"/>
        <v>0.617472477</v>
      </c>
      <c r="F120" s="22">
        <f t="shared" si="10"/>
        <v>0.583741089</v>
      </c>
      <c r="G120" s="22">
        <f t="shared" si="10"/>
        <v>0.687479677</v>
      </c>
      <c r="H120" s="22">
        <f t="shared" si="10"/>
        <v>0.686015265</v>
      </c>
      <c r="I120" s="22">
        <f t="shared" si="10"/>
        <v>0.7202548990000001</v>
      </c>
      <c r="J120" s="22">
        <f t="shared" si="10"/>
        <v>0.8071701260000002</v>
      </c>
      <c r="K120" s="22">
        <f t="shared" si="10"/>
        <v>0.919031044</v>
      </c>
      <c r="L120" s="22">
        <f t="shared" si="10"/>
        <v>0.907888123</v>
      </c>
      <c r="M120" s="22">
        <f t="shared" si="10"/>
        <v>0.950545217</v>
      </c>
      <c r="N120" s="22">
        <f t="shared" si="10"/>
        <v>1.0219179999999999</v>
      </c>
      <c r="O120" s="22">
        <f t="shared" si="10"/>
        <v>1.042428411</v>
      </c>
      <c r="P120" s="22">
        <f t="shared" si="10"/>
        <v>1.071730385</v>
      </c>
      <c r="Q120" s="22">
        <f t="shared" si="10"/>
        <v>1.073196028</v>
      </c>
      <c r="R120" s="22">
        <f t="shared" si="10"/>
        <v>1.111521206</v>
      </c>
      <c r="S120" s="22">
        <f t="shared" si="10"/>
        <v>1.220897587</v>
      </c>
      <c r="T120" s="22">
        <f aca="true" t="shared" si="11" ref="T120:Z120">+SUM(T121:T124)</f>
        <v>1.230757142</v>
      </c>
      <c r="U120" s="36">
        <f t="shared" si="11"/>
        <v>1.318805872</v>
      </c>
      <c r="V120" s="22">
        <f t="shared" si="11"/>
        <v>1.409200703</v>
      </c>
      <c r="W120" s="22">
        <f t="shared" si="11"/>
        <v>1.454121497</v>
      </c>
      <c r="X120" s="22">
        <f t="shared" si="11"/>
        <v>1.534085698</v>
      </c>
      <c r="Y120" s="22">
        <f t="shared" si="11"/>
        <v>1.6531183350000003</v>
      </c>
      <c r="Z120" s="22">
        <f t="shared" si="11"/>
        <v>1.725395626</v>
      </c>
      <c r="AA120" s="22">
        <f>+SUM(AA121:AA124)</f>
        <v>1.8988068680000003</v>
      </c>
      <c r="AB120" s="32">
        <f aca="true" t="shared" si="12" ref="AB120:AC124">+AB127+AB134+AB141</f>
        <v>2.262236253</v>
      </c>
      <c r="AC120" s="32">
        <f t="shared" si="12"/>
        <v>2.1813752820000003</v>
      </c>
      <c r="AD120" s="32"/>
      <c r="AE120" s="11" t="s">
        <v>34</v>
      </c>
      <c r="AF120" s="40">
        <v>0.06144207599999996</v>
      </c>
      <c r="AG120" s="40">
        <v>0.09693259700000012</v>
      </c>
      <c r="AH120" s="40">
        <v>-0.008052697000000109</v>
      </c>
      <c r="AI120" s="40">
        <v>-0.03373138799999997</v>
      </c>
      <c r="AJ120" s="40">
        <v>0.10373858800000002</v>
      </c>
      <c r="AK120" s="40">
        <v>-0.001464412000000026</v>
      </c>
      <c r="AL120" s="40">
        <v>0.034239634000000074</v>
      </c>
      <c r="AM120" s="40">
        <v>0.0869152270000001</v>
      </c>
      <c r="AN120" s="40">
        <v>0.11186091799999986</v>
      </c>
      <c r="AO120" s="40">
        <v>-0.011142921000000028</v>
      </c>
      <c r="AP120" s="40">
        <v>0.04265709400000006</v>
      </c>
      <c r="AQ120" s="40">
        <v>0.07137278299999983</v>
      </c>
      <c r="AR120" s="40">
        <v>0.02051041100000006</v>
      </c>
      <c r="AS120" s="40">
        <v>0.02930197400000001</v>
      </c>
      <c r="AT120" s="40">
        <v>0.001465642999999961</v>
      </c>
      <c r="AU120" s="40">
        <v>0.038325178000000015</v>
      </c>
      <c r="AV120" s="40">
        <v>0.10937638100000013</v>
      </c>
      <c r="AW120" s="40">
        <v>0.00985955500000002</v>
      </c>
      <c r="AX120" s="40">
        <v>0.08804872999999991</v>
      </c>
      <c r="AY120" s="40">
        <v>0.09039483100000001</v>
      </c>
      <c r="AZ120" s="40">
        <v>0.04492079400000004</v>
      </c>
      <c r="BA120" s="40">
        <v>0.0799642009999999</v>
      </c>
      <c r="BB120" s="40">
        <v>0.11903263700000033</v>
      </c>
      <c r="BC120" s="40">
        <v>0.0722772909999998</v>
      </c>
      <c r="BD120" s="40">
        <v>0.17341124200000024</v>
      </c>
      <c r="BE120" s="40">
        <v>0.3634293849999999</v>
      </c>
      <c r="BF120" s="3">
        <v>-0.08086097099999989</v>
      </c>
      <c r="BG120" s="3"/>
      <c r="BH120" s="11" t="s">
        <v>34</v>
      </c>
      <c r="BI120" s="19">
        <v>0.13152522766961552</v>
      </c>
      <c r="BJ120" s="19">
        <v>0.1833786572451246</v>
      </c>
      <c r="BK120" s="19">
        <v>-0.01287349787780101</v>
      </c>
      <c r="BL120" s="19">
        <v>-0.05462816442262248</v>
      </c>
      <c r="BM120" s="19">
        <v>0.1777133560663228</v>
      </c>
      <c r="BN120" s="19">
        <v>-0.0021301167859832256</v>
      </c>
      <c r="BO120" s="19">
        <v>0.04991089228896397</v>
      </c>
      <c r="BP120" s="19">
        <v>0.12067287167455988</v>
      </c>
      <c r="BQ120" s="19">
        <v>0.13858406598164888</v>
      </c>
      <c r="BR120" s="19">
        <v>-0.012124640481676729</v>
      </c>
      <c r="BS120" s="19">
        <v>0.04698496755199876</v>
      </c>
      <c r="BT120" s="19">
        <v>0.07508615237185484</v>
      </c>
      <c r="BU120" s="19">
        <v>0.020070505657009723</v>
      </c>
      <c r="BV120" s="19">
        <v>0.028109339395201893</v>
      </c>
      <c r="BW120" s="19">
        <v>0.0013675482383565722</v>
      </c>
      <c r="BX120" s="19">
        <v>0.035711255912326226</v>
      </c>
      <c r="BY120" s="19">
        <v>0.0984024240019764</v>
      </c>
      <c r="BZ120" s="19">
        <v>0.008075660976795771</v>
      </c>
      <c r="CA120" s="19">
        <v>0.07154029580272783</v>
      </c>
      <c r="CB120" s="19">
        <v>0.0685429394266452</v>
      </c>
      <c r="CC120" s="4">
        <v>0.03187678937738938</v>
      </c>
      <c r="CD120" s="4">
        <v>0.054991416580371134</v>
      </c>
      <c r="CE120" s="4">
        <v>0.07759190842805207</v>
      </c>
      <c r="CF120" s="4">
        <v>0.04372178897888746</v>
      </c>
      <c r="CG120" s="4">
        <v>0.10050520552322313</v>
      </c>
      <c r="CH120" s="4">
        <v>0.1913988152901498</v>
      </c>
      <c r="CI120" s="4">
        <v>-0.03574382246450539</v>
      </c>
    </row>
    <row r="121" spans="1:87" ht="12.75">
      <c r="A121" s="11" t="s">
        <v>35</v>
      </c>
      <c r="B121" s="22">
        <f>+B128+B135+B142</f>
        <v>0.06726077500000001</v>
      </c>
      <c r="C121" s="22">
        <f t="shared" si="10"/>
        <v>0.07534998</v>
      </c>
      <c r="D121" s="22">
        <f t="shared" si="10"/>
        <v>0.11232683900000001</v>
      </c>
      <c r="E121" s="22">
        <f t="shared" si="10"/>
        <v>0.088135846</v>
      </c>
      <c r="F121" s="22">
        <f t="shared" si="10"/>
        <v>0.09087822699999999</v>
      </c>
      <c r="G121" s="22">
        <f t="shared" si="10"/>
        <v>0.089792711</v>
      </c>
      <c r="H121" s="22">
        <f t="shared" si="10"/>
        <v>0.096216951</v>
      </c>
      <c r="I121" s="22">
        <f t="shared" si="10"/>
        <v>0.0927614</v>
      </c>
      <c r="J121" s="22">
        <f t="shared" si="10"/>
        <v>0.095000612</v>
      </c>
      <c r="K121" s="22">
        <f t="shared" si="10"/>
        <v>0.09634378</v>
      </c>
      <c r="L121" s="22">
        <f t="shared" si="10"/>
        <v>0.105081483</v>
      </c>
      <c r="M121" s="22">
        <f t="shared" si="10"/>
        <v>0.10322714499999999</v>
      </c>
      <c r="N121" s="22">
        <f t="shared" si="10"/>
        <v>0.106482</v>
      </c>
      <c r="O121" s="22">
        <f t="shared" si="10"/>
        <v>0.105053946</v>
      </c>
      <c r="P121" s="22">
        <f t="shared" si="10"/>
        <v>0.091916285</v>
      </c>
      <c r="Q121" s="22">
        <f t="shared" si="10"/>
        <v>0.079490326</v>
      </c>
      <c r="R121" s="22">
        <f t="shared" si="10"/>
        <v>0.065499206</v>
      </c>
      <c r="S121" s="22">
        <f t="shared" si="10"/>
        <v>0.072267432</v>
      </c>
      <c r="T121" s="22">
        <f aca="true" t="shared" si="13" ref="S121:Z124">+T128+T135+T142</f>
        <v>0.065760924</v>
      </c>
      <c r="U121" s="36">
        <f t="shared" si="13"/>
        <v>0.07271660099999999</v>
      </c>
      <c r="V121" s="22">
        <f t="shared" si="13"/>
        <v>0.078291455</v>
      </c>
      <c r="W121" s="22">
        <f t="shared" si="13"/>
        <v>0.08453907699999999</v>
      </c>
      <c r="X121" s="22">
        <f t="shared" si="13"/>
        <v>0.08804801400000001</v>
      </c>
      <c r="Y121" s="22">
        <f t="shared" si="13"/>
        <v>0.088169162</v>
      </c>
      <c r="Z121" s="22">
        <f t="shared" si="13"/>
        <v>0.09307011200000001</v>
      </c>
      <c r="AA121" s="22">
        <f>+AA128+AA135+AA142</f>
        <v>0.22919312600000002</v>
      </c>
      <c r="AB121" s="32">
        <f t="shared" si="12"/>
        <v>0.09341226400000001</v>
      </c>
      <c r="AC121" s="32">
        <f t="shared" si="12"/>
        <v>0.10650715</v>
      </c>
      <c r="AD121" s="32"/>
      <c r="AE121" s="11" t="s">
        <v>35</v>
      </c>
      <c r="AF121" s="40">
        <v>0.008089204999999988</v>
      </c>
      <c r="AG121" s="40">
        <v>0.036976859000000015</v>
      </c>
      <c r="AH121" s="40">
        <v>-0.024190993000000008</v>
      </c>
      <c r="AI121" s="40">
        <v>0.002742380999999988</v>
      </c>
      <c r="AJ121" s="40">
        <v>-0.0010855159999999947</v>
      </c>
      <c r="AK121" s="40">
        <v>0.006424239999999998</v>
      </c>
      <c r="AL121" s="40">
        <v>-0.003455551000000001</v>
      </c>
      <c r="AM121" s="40">
        <v>0.0022392120000000043</v>
      </c>
      <c r="AN121" s="40">
        <v>0.0013431680000000057</v>
      </c>
      <c r="AO121" s="40">
        <v>0.008737703</v>
      </c>
      <c r="AP121" s="40">
        <v>-0.001854338000000011</v>
      </c>
      <c r="AQ121" s="40">
        <v>0.003254855000000001</v>
      </c>
      <c r="AR121" s="40">
        <v>-0.001428053999999998</v>
      </c>
      <c r="AS121" s="40">
        <v>-0.013137660999999995</v>
      </c>
      <c r="AT121" s="40">
        <v>-0.012425959</v>
      </c>
      <c r="AU121" s="40">
        <v>-0.013991119999999996</v>
      </c>
      <c r="AV121" s="40">
        <v>0.006768226000000002</v>
      </c>
      <c r="AW121" s="40">
        <v>-0.006506508000000008</v>
      </c>
      <c r="AX121" s="40">
        <v>0.0069556769999999934</v>
      </c>
      <c r="AY121" s="40">
        <v>0.005574854000000004</v>
      </c>
      <c r="AZ121" s="40">
        <v>0.006247621999999994</v>
      </c>
      <c r="BA121" s="40">
        <v>0.0035089370000000175</v>
      </c>
      <c r="BB121" s="40">
        <v>0.0001211479999999876</v>
      </c>
      <c r="BC121" s="40">
        <v>0.004900950000000015</v>
      </c>
      <c r="BD121" s="40">
        <v>0.13612301400000001</v>
      </c>
      <c r="BE121" s="40">
        <v>-0.135780862</v>
      </c>
      <c r="BF121" s="3">
        <v>0.013094885999999986</v>
      </c>
      <c r="BG121" s="3"/>
      <c r="BH121" s="11" t="s">
        <v>35</v>
      </c>
      <c r="BI121" s="19">
        <v>0.12026630677389588</v>
      </c>
      <c r="BJ121" s="19">
        <v>0.49073482169471067</v>
      </c>
      <c r="BK121" s="19">
        <v>-0.21536253681989578</v>
      </c>
      <c r="BL121" s="19">
        <v>0.031115387489444285</v>
      </c>
      <c r="BM121" s="19">
        <v>-0.011944731272101015</v>
      </c>
      <c r="BN121" s="19">
        <v>0.07154522820900237</v>
      </c>
      <c r="BO121" s="19">
        <v>-0.03591416028138328</v>
      </c>
      <c r="BP121" s="19">
        <v>0.024139480430437708</v>
      </c>
      <c r="BQ121" s="19">
        <v>0.014138519444485322</v>
      </c>
      <c r="BR121" s="19">
        <v>0.090692964299304</v>
      </c>
      <c r="BS121" s="19">
        <v>-0.01764666758652436</v>
      </c>
      <c r="BT121" s="19">
        <v>0.031530998944124644</v>
      </c>
      <c r="BU121" s="19">
        <v>-0.0134112244322984</v>
      </c>
      <c r="BV121" s="19">
        <v>-0.1250563305827655</v>
      </c>
      <c r="BW121" s="19">
        <v>-0.13518778527656988</v>
      </c>
      <c r="BX121" s="19">
        <v>-0.17601034873098892</v>
      </c>
      <c r="BY121" s="19">
        <v>0.10333294727267384</v>
      </c>
      <c r="BZ121" s="19">
        <v>-0.09003375130307671</v>
      </c>
      <c r="CA121" s="19">
        <v>0.10577219079220958</v>
      </c>
      <c r="CB121" s="19">
        <v>0.07666549210681622</v>
      </c>
      <c r="CC121" s="4">
        <v>0.07979953878747041</v>
      </c>
      <c r="CD121" s="4">
        <v>0.041506686901727326</v>
      </c>
      <c r="CE121" s="4">
        <v>0.0013759310914155042</v>
      </c>
      <c r="CF121" s="4">
        <v>0.05558576137992573</v>
      </c>
      <c r="CG121" s="4">
        <v>1.4625856902374845</v>
      </c>
      <c r="CH121" s="4">
        <v>-0.5924299055984776</v>
      </c>
      <c r="CI121" s="4">
        <v>0.1401837985641798</v>
      </c>
    </row>
    <row r="122" spans="1:87" ht="12.75">
      <c r="A122" s="11" t="s">
        <v>36</v>
      </c>
      <c r="B122" s="22">
        <f>+B129+B136+B143</f>
        <v>0.016457667</v>
      </c>
      <c r="C122" s="22">
        <f t="shared" si="10"/>
        <v>0.024693104</v>
      </c>
      <c r="D122" s="22">
        <f t="shared" si="10"/>
        <v>0.052024111</v>
      </c>
      <c r="E122" s="22">
        <f t="shared" si="10"/>
        <v>0.076965807</v>
      </c>
      <c r="F122" s="22">
        <f t="shared" si="10"/>
        <v>0.026158535</v>
      </c>
      <c r="G122" s="22">
        <f t="shared" si="10"/>
        <v>0.046549622</v>
      </c>
      <c r="H122" s="22">
        <f t="shared" si="10"/>
        <v>0.07312969</v>
      </c>
      <c r="I122" s="22">
        <f t="shared" si="10"/>
        <v>0.037504796</v>
      </c>
      <c r="J122" s="22">
        <f t="shared" si="10"/>
        <v>0.0422002</v>
      </c>
      <c r="K122" s="22">
        <f t="shared" si="10"/>
        <v>0.104523527</v>
      </c>
      <c r="L122" s="22">
        <f t="shared" si="10"/>
        <v>0.059826433</v>
      </c>
      <c r="M122" s="22">
        <f t="shared" si="10"/>
        <v>0.055262252</v>
      </c>
      <c r="N122" s="22">
        <f t="shared" si="10"/>
        <v>0.058536</v>
      </c>
      <c r="O122" s="22">
        <f t="shared" si="10"/>
        <v>0.048404397</v>
      </c>
      <c r="P122" s="22">
        <f t="shared" si="10"/>
        <v>0.044209708</v>
      </c>
      <c r="Q122" s="22">
        <f t="shared" si="10"/>
        <v>0.034447610000000004</v>
      </c>
      <c r="R122" s="22">
        <f t="shared" si="10"/>
        <v>0.038087138</v>
      </c>
      <c r="S122" s="22">
        <f t="shared" si="13"/>
        <v>0.0459614</v>
      </c>
      <c r="T122" s="22">
        <f t="shared" si="13"/>
        <v>0.029926763999999998</v>
      </c>
      <c r="U122" s="36">
        <f t="shared" si="13"/>
        <v>0.065603039</v>
      </c>
      <c r="V122" s="22">
        <f t="shared" si="13"/>
        <v>0.09698407599999999</v>
      </c>
      <c r="W122" s="22">
        <f t="shared" si="13"/>
        <v>0.07673975</v>
      </c>
      <c r="X122" s="22">
        <f t="shared" si="13"/>
        <v>0.084185324</v>
      </c>
      <c r="Y122" s="22">
        <f t="shared" si="13"/>
        <v>0.093055691</v>
      </c>
      <c r="Z122" s="22">
        <f t="shared" si="13"/>
        <v>0.13779560600000001</v>
      </c>
      <c r="AA122" s="22">
        <f>+AA129+AA136+AA143</f>
        <v>0.07338828</v>
      </c>
      <c r="AB122" s="32">
        <f t="shared" si="12"/>
        <v>0.060374807</v>
      </c>
      <c r="AC122" s="32">
        <f t="shared" si="12"/>
        <v>0.081422982</v>
      </c>
      <c r="AD122" s="32"/>
      <c r="AE122" s="11" t="s">
        <v>36</v>
      </c>
      <c r="AF122" s="40">
        <v>0.008235437000000002</v>
      </c>
      <c r="AG122" s="40">
        <v>0.027331006999999997</v>
      </c>
      <c r="AH122" s="40">
        <v>0.024941696</v>
      </c>
      <c r="AI122" s="40">
        <v>-0.050807272</v>
      </c>
      <c r="AJ122" s="40">
        <v>0.020391087</v>
      </c>
      <c r="AK122" s="40">
        <v>0.026580068</v>
      </c>
      <c r="AL122" s="40">
        <v>-0.035624894</v>
      </c>
      <c r="AM122" s="40">
        <v>0.004695404</v>
      </c>
      <c r="AN122" s="40">
        <v>0.062323327000000005</v>
      </c>
      <c r="AO122" s="40">
        <v>-0.04469709400000001</v>
      </c>
      <c r="AP122" s="40">
        <v>-0.0045641810000000005</v>
      </c>
      <c r="AQ122" s="40">
        <v>0.003273748</v>
      </c>
      <c r="AR122" s="40">
        <v>-0.010131602999999996</v>
      </c>
      <c r="AS122" s="40">
        <v>-0.0041946890000000014</v>
      </c>
      <c r="AT122" s="40">
        <v>-0.009762097999999997</v>
      </c>
      <c r="AU122" s="40">
        <v>0.003639527999999996</v>
      </c>
      <c r="AV122" s="40">
        <v>0.007874262</v>
      </c>
      <c r="AW122" s="40">
        <v>-0.016034636</v>
      </c>
      <c r="AX122" s="40">
        <v>0.03567627500000001</v>
      </c>
      <c r="AY122" s="40">
        <v>0.03138103699999999</v>
      </c>
      <c r="AZ122" s="40">
        <v>-0.020244325999999993</v>
      </c>
      <c r="BA122" s="40">
        <v>0.00744557400000001</v>
      </c>
      <c r="BB122" s="40">
        <v>0.00887036699999999</v>
      </c>
      <c r="BC122" s="40">
        <v>0.04473991500000002</v>
      </c>
      <c r="BD122" s="40">
        <v>-0.06440732600000001</v>
      </c>
      <c r="BE122" s="40">
        <v>-0.013013472999999998</v>
      </c>
      <c r="BF122" s="3">
        <v>0.021048175000000002</v>
      </c>
      <c r="BG122" s="3"/>
      <c r="BH122" s="11" t="s">
        <v>36</v>
      </c>
      <c r="BI122" s="19">
        <v>0.5004012415611522</v>
      </c>
      <c r="BJ122" s="19">
        <v>1.1068275175125815</v>
      </c>
      <c r="BK122" s="19">
        <v>0.47942570320903705</v>
      </c>
      <c r="BL122" s="19">
        <v>-0.6601278409255165</v>
      </c>
      <c r="BM122" s="19">
        <v>0.7795194570338132</v>
      </c>
      <c r="BN122" s="19">
        <v>0.5710050234135091</v>
      </c>
      <c r="BO122" s="19">
        <v>-0.4871467935936827</v>
      </c>
      <c r="BP122" s="19">
        <v>0.12519476175793626</v>
      </c>
      <c r="BQ122" s="19">
        <v>1.476849090762603</v>
      </c>
      <c r="BR122" s="19">
        <v>-0.4276271121237614</v>
      </c>
      <c r="BS122" s="19">
        <v>-0.07629037485821695</v>
      </c>
      <c r="BT122" s="19">
        <v>0.0592402206120735</v>
      </c>
      <c r="BU122" s="19">
        <v>-0.17308328208282076</v>
      </c>
      <c r="BV122" s="19">
        <v>-0.08665925535649172</v>
      </c>
      <c r="BW122" s="19">
        <v>-0.22081344667555816</v>
      </c>
      <c r="BX122" s="19">
        <v>0.10565400618504435</v>
      </c>
      <c r="BY122" s="19">
        <v>0.20674333681884946</v>
      </c>
      <c r="BZ122" s="19">
        <v>-0.34887179241711525</v>
      </c>
      <c r="CA122" s="19">
        <v>1.1921193684689735</v>
      </c>
      <c r="CB122" s="19">
        <v>0.47834730644109313</v>
      </c>
      <c r="CC122" s="4">
        <v>-0.20873865932382543</v>
      </c>
      <c r="CD122" s="4">
        <v>0.0970236937180537</v>
      </c>
      <c r="CE122" s="4">
        <v>0.10536714213988164</v>
      </c>
      <c r="CF122" s="4">
        <v>0.4807864464732202</v>
      </c>
      <c r="CG122" s="4">
        <v>-0.4674120450546152</v>
      </c>
      <c r="CH122" s="4">
        <v>-0.17732358627290348</v>
      </c>
      <c r="CI122" s="4">
        <v>0.3486251310087004</v>
      </c>
    </row>
    <row r="123" spans="1:87" ht="12.75">
      <c r="A123" s="11" t="s">
        <v>37</v>
      </c>
      <c r="B123" s="22">
        <f>+B130+B137+B144</f>
        <v>0.348657471</v>
      </c>
      <c r="C123" s="22">
        <f t="shared" si="10"/>
        <v>0.374890662</v>
      </c>
      <c r="D123" s="22">
        <f t="shared" si="10"/>
        <v>0.402421415</v>
      </c>
      <c r="E123" s="22">
        <f t="shared" si="10"/>
        <v>0.385054638</v>
      </c>
      <c r="F123" s="22">
        <f t="shared" si="10"/>
        <v>0.40189743299999997</v>
      </c>
      <c r="G123" s="22">
        <f t="shared" si="10"/>
        <v>0.42510641699999996</v>
      </c>
      <c r="H123" s="22">
        <f t="shared" si="10"/>
        <v>0.453377234</v>
      </c>
      <c r="I123" s="22">
        <f t="shared" si="10"/>
        <v>0.49833022000000005</v>
      </c>
      <c r="J123" s="22">
        <f t="shared" si="10"/>
        <v>0.539661825</v>
      </c>
      <c r="K123" s="22">
        <f t="shared" si="10"/>
        <v>0.588406375</v>
      </c>
      <c r="L123" s="22">
        <f t="shared" si="10"/>
        <v>0.619813661</v>
      </c>
      <c r="M123" s="22">
        <f t="shared" si="10"/>
        <v>0.66759795</v>
      </c>
      <c r="N123" s="22">
        <f t="shared" si="10"/>
        <v>0.6879679999999999</v>
      </c>
      <c r="O123" s="22">
        <f t="shared" si="10"/>
        <v>0.731354595</v>
      </c>
      <c r="P123" s="22">
        <f t="shared" si="10"/>
        <v>0.7641080339999999</v>
      </c>
      <c r="Q123" s="22">
        <f t="shared" si="10"/>
        <v>0.7715056339999999</v>
      </c>
      <c r="R123" s="22">
        <f t="shared" si="10"/>
        <v>0.773160331</v>
      </c>
      <c r="S123" s="22">
        <f>+S130+S137+S144</f>
        <v>0.8278029739999999</v>
      </c>
      <c r="T123" s="22">
        <f>+T130+T138+T144</f>
        <v>0.814742234</v>
      </c>
      <c r="U123" s="36">
        <f>+U130+U138+U144</f>
        <v>0.846485649</v>
      </c>
      <c r="V123" s="22">
        <f>+V130+V138+V144</f>
        <v>0.887495269</v>
      </c>
      <c r="W123" s="22">
        <f>+W130+W137+W144</f>
        <v>1.0090413379999998</v>
      </c>
      <c r="X123" s="22">
        <f t="shared" si="13"/>
        <v>1.078084871</v>
      </c>
      <c r="Y123" s="22">
        <f t="shared" si="13"/>
        <v>1.1410652570000002</v>
      </c>
      <c r="Z123" s="22">
        <f t="shared" si="13"/>
        <v>1.189214861</v>
      </c>
      <c r="AA123" s="22">
        <f>+AA130+AA137+AA144</f>
        <v>1.2900371270000002</v>
      </c>
      <c r="AB123" s="32">
        <f t="shared" si="12"/>
        <v>1.691096512</v>
      </c>
      <c r="AC123" s="32">
        <f t="shared" si="12"/>
        <v>1.639044788</v>
      </c>
      <c r="AD123" s="32"/>
      <c r="AE123" s="11" t="s">
        <v>37</v>
      </c>
      <c r="AF123" s="40">
        <v>0.02623319099999999</v>
      </c>
      <c r="AG123" s="40">
        <v>0.02753075300000002</v>
      </c>
      <c r="AH123" s="40">
        <v>-0.017366777</v>
      </c>
      <c r="AI123" s="40">
        <v>0.016842794999999966</v>
      </c>
      <c r="AJ123" s="40">
        <v>0.023208983999999988</v>
      </c>
      <c r="AK123" s="40">
        <v>0.02827081700000006</v>
      </c>
      <c r="AL123" s="40">
        <v>0.04495298600000003</v>
      </c>
      <c r="AM123" s="40">
        <v>0.041331604999999993</v>
      </c>
      <c r="AN123" s="40">
        <v>0.04874455</v>
      </c>
      <c r="AO123" s="40">
        <v>0.03140728599999998</v>
      </c>
      <c r="AP123" s="40">
        <v>0.04778428899999998</v>
      </c>
      <c r="AQ123" s="40">
        <v>0.020370049999999917</v>
      </c>
      <c r="AR123" s="40">
        <v>0.04338659500000008</v>
      </c>
      <c r="AS123" s="40">
        <v>0.03275343899999994</v>
      </c>
      <c r="AT123" s="40">
        <v>0.007397600000000004</v>
      </c>
      <c r="AU123" s="40">
        <v>0.0016546970000000938</v>
      </c>
      <c r="AV123" s="40">
        <v>0.05464264299999988</v>
      </c>
      <c r="AW123" s="40">
        <v>-0.013060739999999904</v>
      </c>
      <c r="AX123" s="40">
        <v>0.031743415</v>
      </c>
      <c r="AY123" s="40">
        <v>0.04100961999999997</v>
      </c>
      <c r="AZ123" s="40">
        <v>0.12154606899999987</v>
      </c>
      <c r="BA123" s="40">
        <v>0.0690435330000001</v>
      </c>
      <c r="BB123" s="40">
        <v>0.06298038600000022</v>
      </c>
      <c r="BC123" s="40">
        <v>0.04814960399999979</v>
      </c>
      <c r="BD123" s="40">
        <v>0.10082226600000022</v>
      </c>
      <c r="BE123" s="40">
        <v>0.40105938499999993</v>
      </c>
      <c r="BF123" s="3">
        <v>-0.05205172400000002</v>
      </c>
      <c r="BG123" s="3"/>
      <c r="BH123" s="11" t="s">
        <v>37</v>
      </c>
      <c r="BI123" s="19">
        <v>0.07524058189477313</v>
      </c>
      <c r="BJ123" s="19">
        <v>0.07343675314057307</v>
      </c>
      <c r="BK123" s="19">
        <v>-0.04315569786463774</v>
      </c>
      <c r="BL123" s="19">
        <v>0.043741311849878214</v>
      </c>
      <c r="BM123" s="19">
        <v>0.057748525106902066</v>
      </c>
      <c r="BN123" s="19">
        <v>0.06650291755064253</v>
      </c>
      <c r="BO123" s="19">
        <v>0.09915139673731396</v>
      </c>
      <c r="BP123" s="19">
        <v>0.08294019375345126</v>
      </c>
      <c r="BQ123" s="19">
        <v>0.09032425074721562</v>
      </c>
      <c r="BR123" s="19">
        <v>0.05337686220683788</v>
      </c>
      <c r="BS123" s="19">
        <v>0.07709460440562954</v>
      </c>
      <c r="BT123" s="19">
        <v>0.030512451393836543</v>
      </c>
      <c r="BU123" s="19">
        <v>0.06306484458579481</v>
      </c>
      <c r="BV123" s="19">
        <v>0.044784621883725145</v>
      </c>
      <c r="BW123" s="19">
        <v>0.009681353513945654</v>
      </c>
      <c r="BX123" s="19">
        <v>0.0021447633394730257</v>
      </c>
      <c r="BY123" s="19">
        <v>0.07067440065028359</v>
      </c>
      <c r="BZ123" s="19">
        <v>-0.015777594923209234</v>
      </c>
      <c r="CA123" s="19">
        <v>0.03896129803429338</v>
      </c>
      <c r="CB123" s="19">
        <v>0.04844691702505162</v>
      </c>
      <c r="CC123" s="4">
        <v>0.13695404724461677</v>
      </c>
      <c r="CD123" s="4">
        <v>0.06842488052754099</v>
      </c>
      <c r="CE123" s="4">
        <v>0.058418764323797126</v>
      </c>
      <c r="CF123" s="4">
        <v>0.04219706428236276</v>
      </c>
      <c r="CG123" s="4">
        <v>0.08478052983227917</v>
      </c>
      <c r="CH123" s="4">
        <v>0.31088980046075826</v>
      </c>
      <c r="CI123" s="4">
        <v>-0.030779865980824647</v>
      </c>
    </row>
    <row r="124" spans="1:87" ht="12.75">
      <c r="A124" s="11" t="s">
        <v>38</v>
      </c>
      <c r="B124" s="22">
        <f>+B131+B138+B145</f>
        <v>0.034774587999999995</v>
      </c>
      <c r="C124" s="22">
        <f t="shared" si="10"/>
        <v>0.053658831</v>
      </c>
      <c r="D124" s="22">
        <f t="shared" si="10"/>
        <v>0.058752809</v>
      </c>
      <c r="E124" s="22">
        <f t="shared" si="10"/>
        <v>0.067316186</v>
      </c>
      <c r="F124" s="22">
        <f t="shared" si="10"/>
        <v>0.064806894</v>
      </c>
      <c r="G124" s="22">
        <f t="shared" si="10"/>
        <v>0.12603092700000001</v>
      </c>
      <c r="H124" s="22">
        <f t="shared" si="10"/>
        <v>0.06329139</v>
      </c>
      <c r="I124" s="22">
        <f t="shared" si="10"/>
        <v>0.091658483</v>
      </c>
      <c r="J124" s="22">
        <f t="shared" si="10"/>
        <v>0.130307489</v>
      </c>
      <c r="K124" s="22">
        <f t="shared" si="10"/>
        <v>0.129757362</v>
      </c>
      <c r="L124" s="22">
        <f t="shared" si="10"/>
        <v>0.123166546</v>
      </c>
      <c r="M124" s="22">
        <f t="shared" si="10"/>
        <v>0.12445787000000001</v>
      </c>
      <c r="N124" s="22">
        <f t="shared" si="10"/>
        <v>0.168932</v>
      </c>
      <c r="O124" s="22">
        <f t="shared" si="10"/>
        <v>0.157615473</v>
      </c>
      <c r="P124" s="22">
        <f t="shared" si="10"/>
        <v>0.17149635800000002</v>
      </c>
      <c r="Q124" s="22">
        <f t="shared" si="10"/>
        <v>0.187752458</v>
      </c>
      <c r="R124" s="22">
        <f t="shared" si="10"/>
        <v>0.234774531</v>
      </c>
      <c r="S124" s="22">
        <f>+S131+S138+S145</f>
        <v>0.27486578100000003</v>
      </c>
      <c r="T124" s="22">
        <f>+T131+T137+T145</f>
        <v>0.32032722</v>
      </c>
      <c r="U124" s="36">
        <f>+U131+U137+U145</f>
        <v>0.334000583</v>
      </c>
      <c r="V124" s="22">
        <f>+V131+V137+V145</f>
        <v>0.346429903</v>
      </c>
      <c r="W124" s="22">
        <f>+W131+W138+W145</f>
        <v>0.283801332</v>
      </c>
      <c r="X124" s="22">
        <f t="shared" si="13"/>
        <v>0.283767489</v>
      </c>
      <c r="Y124" s="22">
        <f t="shared" si="13"/>
        <v>0.33082822500000003</v>
      </c>
      <c r="Z124" s="22">
        <f t="shared" si="13"/>
        <v>0.305315047</v>
      </c>
      <c r="AA124" s="22">
        <f>+AA131+AA138+AA145</f>
        <v>0.306188335</v>
      </c>
      <c r="AB124" s="32">
        <f t="shared" si="12"/>
        <v>0.417352669</v>
      </c>
      <c r="AC124" s="32">
        <f t="shared" si="12"/>
        <v>0.354400361</v>
      </c>
      <c r="AD124" s="32"/>
      <c r="AE124" s="11" t="s">
        <v>38</v>
      </c>
      <c r="AF124" s="40">
        <v>0.018884243000000002</v>
      </c>
      <c r="AG124" s="40">
        <v>0.005093978000000006</v>
      </c>
      <c r="AH124" s="40">
        <v>0.008563376999999997</v>
      </c>
      <c r="AI124" s="40">
        <v>-0.0025092919999999963</v>
      </c>
      <c r="AJ124" s="40">
        <v>0.06122403300000001</v>
      </c>
      <c r="AK124" s="40">
        <v>-0.06273953700000001</v>
      </c>
      <c r="AL124" s="40">
        <v>0.028367092999999996</v>
      </c>
      <c r="AM124" s="40">
        <v>0.038649006</v>
      </c>
      <c r="AN124" s="40">
        <v>-0.0005501270000000114</v>
      </c>
      <c r="AO124" s="40">
        <v>-0.0065908159999999855</v>
      </c>
      <c r="AP124" s="40">
        <v>0.0012913240000000104</v>
      </c>
      <c r="AQ124" s="40">
        <v>0.04447412999999999</v>
      </c>
      <c r="AR124" s="40">
        <v>-0.011316526999999993</v>
      </c>
      <c r="AS124" s="40">
        <v>0.01388088500000001</v>
      </c>
      <c r="AT124" s="40">
        <v>0.016256099999999996</v>
      </c>
      <c r="AU124" s="40">
        <v>0.047022073</v>
      </c>
      <c r="AV124" s="40">
        <v>0.04009125000000002</v>
      </c>
      <c r="AW124" s="40">
        <v>0.04546143899999999</v>
      </c>
      <c r="AX124" s="40">
        <v>0.013673362999999994</v>
      </c>
      <c r="AY124" s="40">
        <v>0.012429319999999966</v>
      </c>
      <c r="AZ124" s="40">
        <v>-0.06262857099999997</v>
      </c>
      <c r="BA124" s="40">
        <v>-3.3843000000033374E-05</v>
      </c>
      <c r="BB124" s="40">
        <v>0.04706073600000005</v>
      </c>
      <c r="BC124" s="40">
        <v>-0.025513178000000025</v>
      </c>
      <c r="BD124" s="40">
        <v>0.0008732879999999721</v>
      </c>
      <c r="BE124" s="40">
        <v>0.11116433400000003</v>
      </c>
      <c r="BF124" s="3">
        <v>-0.06295230800000001</v>
      </c>
      <c r="BG124" s="3"/>
      <c r="BH124" s="11" t="s">
        <v>38</v>
      </c>
      <c r="BI124" s="19">
        <v>0.5430472102214411</v>
      </c>
      <c r="BJ124" s="19">
        <v>0.09493270548514197</v>
      </c>
      <c r="BK124" s="19">
        <v>0.14575263967378985</v>
      </c>
      <c r="BL124" s="19">
        <v>-0.03727620575532898</v>
      </c>
      <c r="BM124" s="19">
        <v>0.9447148169143857</v>
      </c>
      <c r="BN124" s="19">
        <v>-0.49781064452537116</v>
      </c>
      <c r="BO124" s="19">
        <v>0.4481982936383605</v>
      </c>
      <c r="BP124" s="19">
        <v>0.42166316455401076</v>
      </c>
      <c r="BQ124" s="19">
        <v>-0.0042217604239155535</v>
      </c>
      <c r="BR124" s="19">
        <v>-0.05079338773856998</v>
      </c>
      <c r="BS124" s="19">
        <v>0.010484372923797102</v>
      </c>
      <c r="BT124" s="19">
        <v>0.35734285023518386</v>
      </c>
      <c r="BU124" s="19">
        <v>-0.06698865223877058</v>
      </c>
      <c r="BV124" s="19">
        <v>0.08806803504628007</v>
      </c>
      <c r="BW124" s="19">
        <v>0.09478976807192602</v>
      </c>
      <c r="BX124" s="19">
        <v>0.2504471765690545</v>
      </c>
      <c r="BY124" s="19">
        <v>0.17076490294426366</v>
      </c>
      <c r="BZ124" s="19">
        <v>0.16539504784700715</v>
      </c>
      <c r="CA124" s="19">
        <v>0.042685610670238995</v>
      </c>
      <c r="CB124" s="19">
        <v>0.03721346797768903</v>
      </c>
      <c r="CC124" s="4">
        <v>-0.18078280904059246</v>
      </c>
      <c r="CD124" s="4">
        <v>-0.00011924891177055284</v>
      </c>
      <c r="CE124" s="4">
        <v>0.16584259234855495</v>
      </c>
      <c r="CF124" s="4">
        <v>-0.07711910916911646</v>
      </c>
      <c r="CG124" s="4">
        <v>0.00286028483882739</v>
      </c>
      <c r="CH124" s="4">
        <v>0.3630586841265525</v>
      </c>
      <c r="CI124" s="4">
        <v>-0.1508371999892494</v>
      </c>
    </row>
    <row r="125" spans="1:87" ht="12.75">
      <c r="A125" s="11"/>
      <c r="B125" s="23"/>
      <c r="C125" s="23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3"/>
      <c r="R125" s="23"/>
      <c r="S125" s="24"/>
      <c r="T125" s="24"/>
      <c r="U125" s="29"/>
      <c r="V125" s="24"/>
      <c r="W125" s="24"/>
      <c r="X125" s="23"/>
      <c r="Y125" s="23"/>
      <c r="Z125" s="23"/>
      <c r="AA125" s="23"/>
      <c r="AB125" s="3"/>
      <c r="AC125" s="3"/>
      <c r="AD125" s="3"/>
      <c r="AE125" s="11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3"/>
      <c r="BG125" s="3"/>
      <c r="BH125" s="11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4"/>
      <c r="CD125" s="4"/>
      <c r="CE125" s="4"/>
      <c r="CF125" s="4"/>
      <c r="CH125" s="4"/>
      <c r="CI125" s="4"/>
    </row>
    <row r="126" spans="1:87" ht="12.75">
      <c r="A126" s="10" t="s">
        <v>56</v>
      </c>
      <c r="B126" s="23"/>
      <c r="C126" s="23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3"/>
      <c r="R126" s="23"/>
      <c r="S126" s="24"/>
      <c r="T126" s="24"/>
      <c r="U126" s="29"/>
      <c r="V126" s="24"/>
      <c r="W126" s="24"/>
      <c r="X126" s="23"/>
      <c r="Y126" s="23"/>
      <c r="Z126" s="23"/>
      <c r="AA126" s="23"/>
      <c r="AB126" s="3"/>
      <c r="AC126" s="3"/>
      <c r="AD126" s="3"/>
      <c r="AE126" s="10" t="s">
        <v>56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3"/>
      <c r="BG126" s="3"/>
      <c r="BH126" s="10" t="s">
        <v>56</v>
      </c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4"/>
      <c r="CD126" s="4"/>
      <c r="CE126" s="4"/>
      <c r="CF126" s="4"/>
      <c r="CH126" s="4"/>
      <c r="CI126" s="4"/>
    </row>
    <row r="127" spans="1:87" ht="12.75">
      <c r="A127" t="s">
        <v>40</v>
      </c>
      <c r="B127" s="22">
        <v>0.181050739</v>
      </c>
      <c r="C127" s="22">
        <v>0.20100025400000002</v>
      </c>
      <c r="D127" s="22">
        <v>0.26321559</v>
      </c>
      <c r="E127" s="22">
        <v>0.259695151</v>
      </c>
      <c r="F127" s="22">
        <v>0.219106291</v>
      </c>
      <c r="G127" s="22">
        <v>0.300973025</v>
      </c>
      <c r="H127" s="22">
        <v>0.254840881</v>
      </c>
      <c r="I127" s="22">
        <v>0.27937514900000004</v>
      </c>
      <c r="J127" s="22">
        <v>0.336559767</v>
      </c>
      <c r="K127" s="22">
        <v>0.391035611</v>
      </c>
      <c r="L127" s="22">
        <v>0.339417295</v>
      </c>
      <c r="M127" s="22">
        <v>0.361625688</v>
      </c>
      <c r="N127" s="22">
        <v>0.410345</v>
      </c>
      <c r="O127" s="34">
        <v>0.401648295</v>
      </c>
      <c r="P127" s="34">
        <v>0.434336484</v>
      </c>
      <c r="Q127" s="34">
        <v>0.430084771</v>
      </c>
      <c r="R127" s="34">
        <v>0.475137006</v>
      </c>
      <c r="S127" s="24">
        <v>0.496943248</v>
      </c>
      <c r="T127" s="22">
        <f>+SUM(T128:T131)</f>
        <v>0.509829231</v>
      </c>
      <c r="U127" s="29">
        <v>0.532626901</v>
      </c>
      <c r="V127" s="24">
        <v>0.548961015</v>
      </c>
      <c r="W127" s="22">
        <v>0.572162336</v>
      </c>
      <c r="X127" s="22">
        <v>0.602021991</v>
      </c>
      <c r="Y127" s="2">
        <v>0.645960749</v>
      </c>
      <c r="Z127" s="2">
        <v>0.639119405</v>
      </c>
      <c r="AA127" s="37">
        <v>0.84794157</v>
      </c>
      <c r="AB127" s="32">
        <v>0.897434068</v>
      </c>
      <c r="AC127" s="32">
        <v>0.865561903</v>
      </c>
      <c r="AD127" s="32"/>
      <c r="AE127" t="s">
        <v>40</v>
      </c>
      <c r="AF127" s="40">
        <v>0.01994951500000003</v>
      </c>
      <c r="AG127" s="40">
        <v>0.06221533599999998</v>
      </c>
      <c r="AH127" s="40">
        <v>-0.0035204389999999863</v>
      </c>
      <c r="AI127" s="40">
        <v>-0.040588860000000004</v>
      </c>
      <c r="AJ127" s="40">
        <v>0.081866734</v>
      </c>
      <c r="AK127" s="40">
        <v>-0.046132143999999986</v>
      </c>
      <c r="AL127" s="40">
        <v>0.024534268000000026</v>
      </c>
      <c r="AM127" s="40">
        <v>0.057184617999999965</v>
      </c>
      <c r="AN127" s="40">
        <v>0.054475843999999995</v>
      </c>
      <c r="AO127" s="40">
        <v>-0.051618316</v>
      </c>
      <c r="AP127" s="40">
        <v>0.022208392999999993</v>
      </c>
      <c r="AQ127" s="40">
        <v>0.048719312000000015</v>
      </c>
      <c r="AR127" s="40">
        <v>-0.008696705000000027</v>
      </c>
      <c r="AS127" s="40">
        <v>0.032688189000000034</v>
      </c>
      <c r="AT127" s="40">
        <v>-0.004251713000000046</v>
      </c>
      <c r="AU127" s="40">
        <v>0.045052234999999996</v>
      </c>
      <c r="AV127" s="40">
        <v>0.02180624200000003</v>
      </c>
      <c r="AW127" s="40">
        <v>0.01288598299999999</v>
      </c>
      <c r="AX127" s="40">
        <v>0.022797669999999992</v>
      </c>
      <c r="AY127" s="40">
        <v>0.016334114000000066</v>
      </c>
      <c r="AZ127" s="40">
        <v>0.02320132099999994</v>
      </c>
      <c r="BA127" s="40">
        <v>0.029859654999999985</v>
      </c>
      <c r="BB127" s="40">
        <v>0.04393875800000002</v>
      </c>
      <c r="BC127" s="40">
        <v>-0.006841344000000027</v>
      </c>
      <c r="BD127" s="40">
        <v>0.20882216500000006</v>
      </c>
      <c r="BE127" s="40">
        <v>0.049492497999999996</v>
      </c>
      <c r="BF127" s="3">
        <v>-0.03187216500000001</v>
      </c>
      <c r="BG127" s="3"/>
      <c r="BH127" t="s">
        <v>40</v>
      </c>
      <c r="BI127" s="19">
        <v>0.11018742652025314</v>
      </c>
      <c r="BJ127" s="19">
        <v>0.3095286436802213</v>
      </c>
      <c r="BK127" s="19">
        <v>-0.013374735896152604</v>
      </c>
      <c r="BL127" s="19">
        <v>-0.15629425441216652</v>
      </c>
      <c r="BM127" s="19">
        <v>0.3736393584427021</v>
      </c>
      <c r="BN127" s="19">
        <v>-0.15327667321681065</v>
      </c>
      <c r="BO127" s="19">
        <v>0.09627288959183916</v>
      </c>
      <c r="BP127" s="19">
        <v>0.20468756152681267</v>
      </c>
      <c r="BQ127" s="19">
        <v>0.16186083228421058</v>
      </c>
      <c r="BR127" s="19">
        <v>-0.1320041309485749</v>
      </c>
      <c r="BS127" s="19">
        <v>0.06543094098961573</v>
      </c>
      <c r="BT127" s="19">
        <v>0.13472303991855805</v>
      </c>
      <c r="BU127" s="19">
        <v>-0.02119364193544463</v>
      </c>
      <c r="BV127" s="19">
        <v>0.08138510584241379</v>
      </c>
      <c r="BW127" s="19">
        <v>-0.009788984247521894</v>
      </c>
      <c r="BX127" s="19">
        <v>0.1047519885329769</v>
      </c>
      <c r="BY127" s="19">
        <v>0.0458946403345397</v>
      </c>
      <c r="BZ127" s="19">
        <v>0.0259304921675885</v>
      </c>
      <c r="CA127" s="19">
        <v>0.044716286579495855</v>
      </c>
      <c r="CB127" s="19">
        <v>0.03066708416216489</v>
      </c>
      <c r="CC127" s="4">
        <v>0.04226405949792252</v>
      </c>
      <c r="CD127" s="4">
        <v>0.052187383057664224</v>
      </c>
      <c r="CE127" s="4">
        <v>0.07298530395378866</v>
      </c>
      <c r="CF127" s="4">
        <v>-0.010590959296816388</v>
      </c>
      <c r="CG127" s="4">
        <v>0.32673419609282567</v>
      </c>
      <c r="CH127" s="4">
        <v>0.05836781654660473</v>
      </c>
      <c r="CI127" s="4">
        <v>-0.03551477054022425</v>
      </c>
    </row>
    <row r="128" spans="1:87" ht="12.75">
      <c r="A128" t="s">
        <v>41</v>
      </c>
      <c r="B128" s="22">
        <v>0.009589036</v>
      </c>
      <c r="C128" s="22">
        <v>0.010518037</v>
      </c>
      <c r="D128" s="22">
        <v>0.040805141999999996</v>
      </c>
      <c r="E128" s="22">
        <v>0.011611776</v>
      </c>
      <c r="F128" s="22">
        <v>0.011225071</v>
      </c>
      <c r="G128" s="22">
        <v>0.012106223999999999</v>
      </c>
      <c r="H128" s="22">
        <v>0.013250748</v>
      </c>
      <c r="I128" s="22">
        <v>0.013666228</v>
      </c>
      <c r="J128" s="22">
        <v>0.013830357</v>
      </c>
      <c r="K128" s="22">
        <v>0.013781903</v>
      </c>
      <c r="L128" s="22">
        <v>0.015527606000000001</v>
      </c>
      <c r="M128" s="22">
        <v>0.015385776</v>
      </c>
      <c r="N128" s="22">
        <v>0.02763</v>
      </c>
      <c r="O128" s="34">
        <v>0.028610834</v>
      </c>
      <c r="P128" s="34">
        <v>0.029580121</v>
      </c>
      <c r="Q128" s="34">
        <v>0.030752856</v>
      </c>
      <c r="R128" s="34">
        <v>0.03279455</v>
      </c>
      <c r="S128" s="24">
        <v>0.035259897000000005</v>
      </c>
      <c r="T128" s="24">
        <f>31751254/1000000000</f>
        <v>0.031751254</v>
      </c>
      <c r="U128" s="29">
        <v>0.034795674</v>
      </c>
      <c r="V128" s="24">
        <v>0.039207213</v>
      </c>
      <c r="W128" s="22">
        <v>0.044000397</v>
      </c>
      <c r="X128" s="22">
        <v>0.045312167</v>
      </c>
      <c r="Y128" s="2">
        <v>0.038751412</v>
      </c>
      <c r="Z128" s="2">
        <v>0.041410534</v>
      </c>
      <c r="AA128" s="24">
        <v>0.174592465</v>
      </c>
      <c r="AB128" s="3">
        <v>0.04076289</v>
      </c>
      <c r="AC128" s="3">
        <v>0.048114326</v>
      </c>
      <c r="AD128" s="3"/>
      <c r="AE128" t="s">
        <v>41</v>
      </c>
      <c r="AF128" s="40">
        <v>0.0009290009999999987</v>
      </c>
      <c r="AG128" s="40">
        <v>0.030287104999999995</v>
      </c>
      <c r="AH128" s="40">
        <v>-0.029193365999999995</v>
      </c>
      <c r="AI128" s="40">
        <v>-0.0003867050000000011</v>
      </c>
      <c r="AJ128" s="40">
        <v>0.0008811529999999991</v>
      </c>
      <c r="AK128" s="40">
        <v>0.001144524000000001</v>
      </c>
      <c r="AL128" s="40">
        <v>0.00041548000000000106</v>
      </c>
      <c r="AM128" s="40">
        <v>0.00016412899999999897</v>
      </c>
      <c r="AN128" s="40">
        <v>-4.845399999999986E-05</v>
      </c>
      <c r="AO128" s="40">
        <v>0.0017457030000000012</v>
      </c>
      <c r="AP128" s="40">
        <v>-0.00014183000000000077</v>
      </c>
      <c r="AQ128" s="40">
        <v>0.012244223999999998</v>
      </c>
      <c r="AR128" s="40">
        <v>0.0009808340000000033</v>
      </c>
      <c r="AS128" s="40">
        <v>0.0009692869999999992</v>
      </c>
      <c r="AT128" s="40">
        <v>0.0011727349999999977</v>
      </c>
      <c r="AU128" s="40">
        <v>0.002041694</v>
      </c>
      <c r="AV128" s="40">
        <v>0.0024653470000000066</v>
      </c>
      <c r="AW128" s="40">
        <v>-0.0035086430000000057</v>
      </c>
      <c r="AX128" s="40">
        <v>0.003044419999999999</v>
      </c>
      <c r="AY128" s="40">
        <v>0.004411538999999999</v>
      </c>
      <c r="AZ128" s="40">
        <v>0.004793183999999999</v>
      </c>
      <c r="BA128" s="40">
        <v>0.0013117700000000038</v>
      </c>
      <c r="BB128" s="40">
        <v>-0.0065607550000000014</v>
      </c>
      <c r="BC128" s="40">
        <v>0.002659122</v>
      </c>
      <c r="BD128" s="40">
        <v>0.133181931</v>
      </c>
      <c r="BE128" s="40">
        <v>-0.133829575</v>
      </c>
      <c r="BF128" s="3">
        <v>0.007351435999999996</v>
      </c>
      <c r="BG128" s="3"/>
      <c r="BH128" t="s">
        <v>41</v>
      </c>
      <c r="BI128" s="19">
        <v>0.09688158434278468</v>
      </c>
      <c r="BJ128" s="19">
        <v>2.8795396897729106</v>
      </c>
      <c r="BK128" s="19">
        <v>-0.7154335108060645</v>
      </c>
      <c r="BL128" s="19">
        <v>-0.033302829816903204</v>
      </c>
      <c r="BM128" s="19">
        <v>0.07849865715771412</v>
      </c>
      <c r="BN128" s="19">
        <v>0.09454013076249052</v>
      </c>
      <c r="BO128" s="19">
        <v>0.031355211041671084</v>
      </c>
      <c r="BP128" s="19">
        <v>0.012009824510464699</v>
      </c>
      <c r="BQ128" s="19">
        <v>-0.003503452586220288</v>
      </c>
      <c r="BR128" s="19">
        <v>0.12666632467228955</v>
      </c>
      <c r="BS128" s="19">
        <v>-0.009134054534871684</v>
      </c>
      <c r="BT128" s="19">
        <v>0.795814523752328</v>
      </c>
      <c r="BU128" s="19">
        <v>0.03549887803112571</v>
      </c>
      <c r="BV128" s="19">
        <v>0.033878320359343565</v>
      </c>
      <c r="BW128" s="19">
        <v>0.03964605148166898</v>
      </c>
      <c r="BX128" s="19">
        <v>0.06639038663595993</v>
      </c>
      <c r="BY128" s="19">
        <v>0.07517550934530301</v>
      </c>
      <c r="BZ128" s="19">
        <v>-0.09950803316300116</v>
      </c>
      <c r="CA128" s="19">
        <v>0.09588345707542761</v>
      </c>
      <c r="CB128" s="19">
        <v>0.1267841226469704</v>
      </c>
      <c r="CC128" s="4">
        <v>0.12225260693740203</v>
      </c>
      <c r="CD128" s="4">
        <v>0.029812685553723614</v>
      </c>
      <c r="CE128" s="4">
        <v>-0.14479013991981451</v>
      </c>
      <c r="CF128" s="4">
        <v>0.06862000280144631</v>
      </c>
      <c r="CG128" s="4">
        <v>3.216136527000594</v>
      </c>
      <c r="CH128" s="4">
        <v>-0.7665254912346876</v>
      </c>
      <c r="CI128" s="4">
        <v>0.18034629046174094</v>
      </c>
    </row>
    <row r="129" spans="1:87" ht="12.75">
      <c r="A129" t="s">
        <v>42</v>
      </c>
      <c r="B129" s="22">
        <v>0.001213347</v>
      </c>
      <c r="C129" s="22">
        <v>0.003865444</v>
      </c>
      <c r="D129" s="22">
        <v>0.013475503</v>
      </c>
      <c r="E129" s="22">
        <v>0.054874321999999996</v>
      </c>
      <c r="F129" s="22">
        <v>0.006614822</v>
      </c>
      <c r="G129" s="22">
        <v>0.02114459</v>
      </c>
      <c r="H129" s="22">
        <v>0.018179929</v>
      </c>
      <c r="I129" s="22">
        <v>0.011645561</v>
      </c>
      <c r="J129" s="22">
        <v>0.011070845999999999</v>
      </c>
      <c r="K129" s="22">
        <v>0.059419804</v>
      </c>
      <c r="L129" s="22">
        <v>0.0063516959999999996</v>
      </c>
      <c r="M129" s="22">
        <v>0.010950349</v>
      </c>
      <c r="N129" s="22">
        <v>0.010638</v>
      </c>
      <c r="O129" s="34">
        <v>0.007408415</v>
      </c>
      <c r="P129" s="34">
        <v>0.016656687</v>
      </c>
      <c r="Q129" s="34">
        <v>0.007290334</v>
      </c>
      <c r="R129" s="34">
        <v>0.014444005</v>
      </c>
      <c r="S129" s="24">
        <v>0.015787234</v>
      </c>
      <c r="T129" s="24">
        <f>11425313/1000000000</f>
        <v>0.011425313</v>
      </c>
      <c r="U129" s="29">
        <v>0.013198483</v>
      </c>
      <c r="V129" s="24">
        <v>0.017433663</v>
      </c>
      <c r="W129" s="22">
        <v>0.015604204</v>
      </c>
      <c r="X129" s="22">
        <v>0.01949606</v>
      </c>
      <c r="Y129" s="2">
        <v>0.025551587</v>
      </c>
      <c r="Z129" s="2">
        <v>0.029926877</v>
      </c>
      <c r="AA129" s="24">
        <v>0.028821274</v>
      </c>
      <c r="AB129" s="3">
        <v>0.014323527</v>
      </c>
      <c r="AC129" s="3">
        <v>0.012341832</v>
      </c>
      <c r="AD129" s="3"/>
      <c r="AE129" t="s">
        <v>42</v>
      </c>
      <c r="AF129" s="40">
        <v>0.002652097</v>
      </c>
      <c r="AG129" s="40">
        <v>0.009610059</v>
      </c>
      <c r="AH129" s="40">
        <v>0.041398818999999996</v>
      </c>
      <c r="AI129" s="40">
        <v>-0.0482595</v>
      </c>
      <c r="AJ129" s="40">
        <v>0.014529768000000002</v>
      </c>
      <c r="AK129" s="40">
        <v>-0.0029646610000000004</v>
      </c>
      <c r="AL129" s="40">
        <v>-0.0065343680000000005</v>
      </c>
      <c r="AM129" s="40">
        <v>-0.0005747150000000017</v>
      </c>
      <c r="AN129" s="40">
        <v>0.048348958</v>
      </c>
      <c r="AO129" s="40">
        <v>-0.053068108</v>
      </c>
      <c r="AP129" s="40">
        <v>0.004598653</v>
      </c>
      <c r="AQ129" s="40">
        <v>-0.00031234899999999996</v>
      </c>
      <c r="AR129" s="40">
        <v>-0.003229585</v>
      </c>
      <c r="AS129" s="40">
        <v>0.009248272</v>
      </c>
      <c r="AT129" s="40">
        <v>-0.009366353000000001</v>
      </c>
      <c r="AU129" s="40">
        <v>0.0071536709999999995</v>
      </c>
      <c r="AV129" s="40">
        <v>0.0013432290000000013</v>
      </c>
      <c r="AW129" s="40">
        <v>-0.004361921000000001</v>
      </c>
      <c r="AX129" s="40">
        <v>0.001773170000000001</v>
      </c>
      <c r="AY129" s="40">
        <v>0.004235179999999998</v>
      </c>
      <c r="AZ129" s="40">
        <v>-0.0018294589999999986</v>
      </c>
      <c r="BA129" s="40">
        <v>0.003891855999999999</v>
      </c>
      <c r="BB129" s="40">
        <v>0.0060555270000000015</v>
      </c>
      <c r="BC129" s="40">
        <v>0.00437529</v>
      </c>
      <c r="BD129" s="40">
        <v>-0.0011056030000000001</v>
      </c>
      <c r="BE129" s="40">
        <v>-0.014497747</v>
      </c>
      <c r="BF129" s="3">
        <v>-0.0019816950000000003</v>
      </c>
      <c r="BG129" s="3"/>
      <c r="BH129" t="s">
        <v>42</v>
      </c>
      <c r="BI129" s="19">
        <v>2.1857696108368008</v>
      </c>
      <c r="BJ129" s="19">
        <v>2.4861462227883786</v>
      </c>
      <c r="BK129" s="19">
        <v>3.0721538928825143</v>
      </c>
      <c r="BL129" s="19">
        <v>-0.8794550573217105</v>
      </c>
      <c r="BM129" s="19">
        <v>2.196547087737206</v>
      </c>
      <c r="BN129" s="19">
        <v>-0.14020896125202711</v>
      </c>
      <c r="BO129" s="19">
        <v>-0.3594275863233569</v>
      </c>
      <c r="BP129" s="19">
        <v>-0.04935056370405871</v>
      </c>
      <c r="BQ129" s="19">
        <v>4.367232459018941</v>
      </c>
      <c r="BR129" s="19">
        <v>-0.8931047298641376</v>
      </c>
      <c r="BS129" s="19">
        <v>0.7240039510707063</v>
      </c>
      <c r="BT129" s="19">
        <v>-0.02852411370633027</v>
      </c>
      <c r="BU129" s="19">
        <v>-0.3035894905057342</v>
      </c>
      <c r="BV129" s="19">
        <v>1.248346913611076</v>
      </c>
      <c r="BW129" s="19">
        <v>-0.5623178847030025</v>
      </c>
      <c r="BX129" s="19">
        <v>0.9812542196283461</v>
      </c>
      <c r="BY129" s="19">
        <v>0.09299560613555599</v>
      </c>
      <c r="BZ129" s="19">
        <v>-0.2762941880762647</v>
      </c>
      <c r="CA129" s="19">
        <v>0.15519662349731697</v>
      </c>
      <c r="CB129" s="19">
        <v>0.3208838470299956</v>
      </c>
      <c r="CC129" s="4">
        <v>-0.10493830240953944</v>
      </c>
      <c r="CD129" s="4">
        <v>0.24941073572224504</v>
      </c>
      <c r="CE129" s="4">
        <v>0.31060260380815413</v>
      </c>
      <c r="CF129" s="4">
        <v>0.1712335910877082</v>
      </c>
      <c r="CG129" s="4">
        <v>-0.03694348060440787</v>
      </c>
      <c r="CH129" s="4">
        <v>-0.503022420174764</v>
      </c>
      <c r="CI129" s="4">
        <v>-0.1383524462934304</v>
      </c>
    </row>
    <row r="130" spans="1:87" ht="12.75">
      <c r="A130" t="s">
        <v>43</v>
      </c>
      <c r="B130" s="22">
        <v>0.15544706300000002</v>
      </c>
      <c r="C130" s="22">
        <v>0.165801391</v>
      </c>
      <c r="D130" s="22">
        <v>0.177435781</v>
      </c>
      <c r="E130" s="22">
        <v>0.168695608</v>
      </c>
      <c r="F130" s="22">
        <v>0.17453587099999998</v>
      </c>
      <c r="G130" s="22">
        <v>0.184210504</v>
      </c>
      <c r="H130" s="22">
        <v>0.19808005</v>
      </c>
      <c r="I130" s="22">
        <v>0.214346169</v>
      </c>
      <c r="J130" s="22">
        <v>0.24488133099999998</v>
      </c>
      <c r="K130" s="22">
        <v>0.253425241</v>
      </c>
      <c r="L130" s="22">
        <v>0.263888642</v>
      </c>
      <c r="M130" s="22">
        <v>0.283455819</v>
      </c>
      <c r="N130" s="22">
        <v>0.29439299999999996</v>
      </c>
      <c r="O130" s="34">
        <v>0.301831148</v>
      </c>
      <c r="P130" s="22">
        <v>0.320386616</v>
      </c>
      <c r="Q130" s="34">
        <v>0.314242814</v>
      </c>
      <c r="R130" s="22">
        <v>0.313500893</v>
      </c>
      <c r="S130" s="24">
        <v>0.332220099</v>
      </c>
      <c r="T130" s="24">
        <f>350075737/1000000000</f>
        <v>0.350075737</v>
      </c>
      <c r="U130" s="29">
        <v>0.362972438</v>
      </c>
      <c r="V130" s="24">
        <v>0.377750325</v>
      </c>
      <c r="W130" s="22">
        <v>0.399896389</v>
      </c>
      <c r="X130" s="22">
        <v>0.424885761</v>
      </c>
      <c r="Y130" s="2">
        <v>0.448383911</v>
      </c>
      <c r="Z130" s="2">
        <v>0.462107079</v>
      </c>
      <c r="AA130" s="24">
        <v>0.516146619</v>
      </c>
      <c r="AB130" s="3">
        <v>0.67802989</v>
      </c>
      <c r="AC130" s="3">
        <v>0.654532664</v>
      </c>
      <c r="AD130" s="3"/>
      <c r="AE130" t="s">
        <v>43</v>
      </c>
      <c r="AF130" s="40">
        <v>0.010354327999999968</v>
      </c>
      <c r="AG130" s="40">
        <v>0.011634389999999994</v>
      </c>
      <c r="AH130" s="40">
        <v>-0.00874017299999999</v>
      </c>
      <c r="AI130" s="40">
        <v>0.0058402629999999844</v>
      </c>
      <c r="AJ130" s="40">
        <v>0.009674633000000016</v>
      </c>
      <c r="AK130" s="40">
        <v>0.01386954600000001</v>
      </c>
      <c r="AL130" s="40">
        <v>0.016266118999999996</v>
      </c>
      <c r="AM130" s="40">
        <v>0.030535161999999977</v>
      </c>
      <c r="AN130" s="40">
        <v>0.008543910000000043</v>
      </c>
      <c r="AO130" s="40">
        <v>0.010463400999999983</v>
      </c>
      <c r="AP130" s="40">
        <v>0.01956717699999999</v>
      </c>
      <c r="AQ130" s="40">
        <v>0.010937180999999963</v>
      </c>
      <c r="AR130" s="40">
        <v>0.007438148000000033</v>
      </c>
      <c r="AS130" s="40">
        <v>0.01855546800000002</v>
      </c>
      <c r="AT130" s="40">
        <v>-0.0061438020000000315</v>
      </c>
      <c r="AU130" s="40">
        <v>-0.0007419209999999787</v>
      </c>
      <c r="AV130" s="40">
        <v>0.018719205999999988</v>
      </c>
      <c r="AW130" s="40">
        <v>0.017855638000000007</v>
      </c>
      <c r="AX130" s="40">
        <v>0.01289670100000001</v>
      </c>
      <c r="AY130" s="40">
        <v>0.01477788699999999</v>
      </c>
      <c r="AZ130" s="40">
        <v>0.02214606400000002</v>
      </c>
      <c r="BA130" s="40">
        <v>0.024989371999999954</v>
      </c>
      <c r="BB130" s="40">
        <v>0.02349815000000005</v>
      </c>
      <c r="BC130" s="40">
        <v>0.013723167999999952</v>
      </c>
      <c r="BD130" s="40">
        <v>0.05403954000000005</v>
      </c>
      <c r="BE130" s="40">
        <v>0.161883271</v>
      </c>
      <c r="BF130" s="3">
        <v>-0.023497226000000038</v>
      </c>
      <c r="BG130" s="3"/>
      <c r="BH130" t="s">
        <v>43</v>
      </c>
      <c r="BI130" s="19">
        <v>0.06660999442620519</v>
      </c>
      <c r="BJ130" s="19">
        <v>0.07017064169262606</v>
      </c>
      <c r="BK130" s="19">
        <v>-0.04925823275746165</v>
      </c>
      <c r="BL130" s="19">
        <v>0.03462012478712537</v>
      </c>
      <c r="BM130" s="19">
        <v>0.05543062835490142</v>
      </c>
      <c r="BN130" s="19">
        <v>0.07529183026392464</v>
      </c>
      <c r="BO130" s="19">
        <v>0.08211891606449007</v>
      </c>
      <c r="BP130" s="19">
        <v>0.14245723234736227</v>
      </c>
      <c r="BQ130" s="19">
        <v>0.03489000147585789</v>
      </c>
      <c r="BR130" s="19">
        <v>0.041287919698574864</v>
      </c>
      <c r="BS130" s="19">
        <v>0.07414937168838055</v>
      </c>
      <c r="BT130" s="19">
        <v>0.038585134849533506</v>
      </c>
      <c r="BU130" s="19">
        <v>0.02526604912480947</v>
      </c>
      <c r="BV130" s="19">
        <v>0.06147631920347737</v>
      </c>
      <c r="BW130" s="19">
        <v>-0.019176213028824</v>
      </c>
      <c r="BX130" s="19">
        <v>-0.0023609800031894404</v>
      </c>
      <c r="BY130" s="19">
        <v>0.05971021588126701</v>
      </c>
      <c r="BZ130" s="19">
        <v>0.05374641105022369</v>
      </c>
      <c r="CA130" s="19">
        <v>0.03683974533773533</v>
      </c>
      <c r="CB130" s="19">
        <v>0.04071352381857707</v>
      </c>
      <c r="CC130" s="4">
        <v>0.05862619443146745</v>
      </c>
      <c r="CD130" s="4">
        <v>0.062489616529145385</v>
      </c>
      <c r="CE130" s="4">
        <v>0.055304630460421694</v>
      </c>
      <c r="CF130" s="4">
        <v>0.030605843928240218</v>
      </c>
      <c r="CG130" s="4">
        <v>0.11694159742573443</v>
      </c>
      <c r="CH130" s="4">
        <v>0.3136381505581459</v>
      </c>
      <c r="CI130" s="4">
        <v>-0.03465514772512468</v>
      </c>
    </row>
    <row r="131" spans="1:87" ht="12.75">
      <c r="A131" t="s">
        <v>44</v>
      </c>
      <c r="B131" s="22">
        <v>0.014801293</v>
      </c>
      <c r="C131" s="22">
        <v>0.020815382</v>
      </c>
      <c r="D131" s="22">
        <v>0.031499164</v>
      </c>
      <c r="E131" s="22">
        <v>0.024513445000000002</v>
      </c>
      <c r="F131" s="22">
        <v>0.026730526999999997</v>
      </c>
      <c r="G131" s="22">
        <v>0.083511707</v>
      </c>
      <c r="H131" s="22">
        <v>0.025330154</v>
      </c>
      <c r="I131" s="22">
        <v>0.039717191</v>
      </c>
      <c r="J131" s="22">
        <v>0.06677723299999999</v>
      </c>
      <c r="K131" s="22">
        <v>0.064408663</v>
      </c>
      <c r="L131" s="22">
        <v>0.053649351000000005</v>
      </c>
      <c r="M131" s="22">
        <v>0.051833744</v>
      </c>
      <c r="N131" s="22">
        <v>0.077684</v>
      </c>
      <c r="O131" s="34">
        <v>0.063797898</v>
      </c>
      <c r="P131" s="34">
        <v>0.06771306</v>
      </c>
      <c r="Q131" s="34">
        <v>0.077798767</v>
      </c>
      <c r="R131" s="34">
        <v>0.114397558</v>
      </c>
      <c r="S131" s="24">
        <v>0.113676018</v>
      </c>
      <c r="T131" s="24">
        <f>116576927/1000000000</f>
        <v>0.116576927</v>
      </c>
      <c r="U131" s="29">
        <v>0.121660306</v>
      </c>
      <c r="V131" s="24">
        <v>0.114569814</v>
      </c>
      <c r="W131" s="22">
        <v>0.112661346</v>
      </c>
      <c r="X131" s="22">
        <v>0.112328003</v>
      </c>
      <c r="Y131" s="2">
        <v>0.133273839</v>
      </c>
      <c r="Z131" s="2">
        <v>0.105674915</v>
      </c>
      <c r="AA131" s="24">
        <v>0.128381212</v>
      </c>
      <c r="AB131" s="3">
        <v>0.164317761</v>
      </c>
      <c r="AC131" s="3">
        <v>0.150573081</v>
      </c>
      <c r="AD131" s="3"/>
      <c r="AE131" t="s">
        <v>44</v>
      </c>
      <c r="AF131" s="40">
        <v>0.006014089</v>
      </c>
      <c r="AG131" s="40">
        <v>0.010683782000000003</v>
      </c>
      <c r="AH131" s="40">
        <v>-0.006985719000000001</v>
      </c>
      <c r="AI131" s="40">
        <v>0.0022170819999999952</v>
      </c>
      <c r="AJ131" s="40">
        <v>0.05678118000000001</v>
      </c>
      <c r="AK131" s="40">
        <v>-0.058181553000000004</v>
      </c>
      <c r="AL131" s="40">
        <v>0.014387036999999998</v>
      </c>
      <c r="AM131" s="40">
        <v>0.027060041999999992</v>
      </c>
      <c r="AN131" s="40">
        <v>-0.0023685699999999865</v>
      </c>
      <c r="AO131" s="40">
        <v>-0.010759312</v>
      </c>
      <c r="AP131" s="40">
        <v>-0.0018156070000000038</v>
      </c>
      <c r="AQ131" s="40">
        <v>0.025850256000000002</v>
      </c>
      <c r="AR131" s="40">
        <v>-0.013886101999999997</v>
      </c>
      <c r="AS131" s="40">
        <v>0.003915162</v>
      </c>
      <c r="AT131" s="40">
        <v>0.010085707</v>
      </c>
      <c r="AU131" s="40">
        <v>0.03659879099999999</v>
      </c>
      <c r="AV131" s="40">
        <v>-0.0007215399999999927</v>
      </c>
      <c r="AW131" s="40">
        <v>0.002900908999999993</v>
      </c>
      <c r="AX131" s="40">
        <v>0.005083378999999999</v>
      </c>
      <c r="AY131" s="40">
        <v>-0.00709049199999999</v>
      </c>
      <c r="AZ131" s="40">
        <v>-0.0019084680000000104</v>
      </c>
      <c r="BA131" s="40">
        <v>-0.00033334299999999983</v>
      </c>
      <c r="BB131" s="40">
        <v>0.02094583600000001</v>
      </c>
      <c r="BC131" s="40">
        <v>-0.02759892400000001</v>
      </c>
      <c r="BD131" s="40">
        <v>0.022706297</v>
      </c>
      <c r="BE131" s="40">
        <v>0.03593654900000001</v>
      </c>
      <c r="BF131" s="3">
        <v>-0.013744680000000009</v>
      </c>
      <c r="BG131" s="3"/>
      <c r="BH131" t="s">
        <v>44</v>
      </c>
      <c r="BI131" s="19">
        <v>0.4063218666098969</v>
      </c>
      <c r="BJ131" s="19">
        <v>0.5132637969363235</v>
      </c>
      <c r="BK131" s="19">
        <v>-0.22177474297413102</v>
      </c>
      <c r="BL131" s="19">
        <v>0.09044350967397667</v>
      </c>
      <c r="BM131" s="19">
        <v>2.1242072780682557</v>
      </c>
      <c r="BN131" s="19">
        <v>-0.6966873877934264</v>
      </c>
      <c r="BO131" s="19">
        <v>0.5679806368330804</v>
      </c>
      <c r="BP131" s="19">
        <v>0.6813181224221017</v>
      </c>
      <c r="BQ131" s="19">
        <v>-0.035469723640690336</v>
      </c>
      <c r="BR131" s="19">
        <v>-0.16704759109811051</v>
      </c>
      <c r="BS131" s="19">
        <v>-0.033842105564333924</v>
      </c>
      <c r="BT131" s="19">
        <v>0.4987148140408303</v>
      </c>
      <c r="BU131" s="19">
        <v>-0.17875111992173418</v>
      </c>
      <c r="BV131" s="19">
        <v>0.06136819742869897</v>
      </c>
      <c r="BW131" s="19">
        <v>0.1489477362269553</v>
      </c>
      <c r="BX131" s="19">
        <v>0.4704289336616349</v>
      </c>
      <c r="BY131" s="19">
        <v>-0.0063073024688166225</v>
      </c>
      <c r="BZ131" s="19">
        <v>0.025519094097754137</v>
      </c>
      <c r="CA131" s="19">
        <v>0.04360536111918612</v>
      </c>
      <c r="CB131" s="19">
        <v>-0.05828106334041269</v>
      </c>
      <c r="CC131" s="4">
        <v>-0.01665768611617027</v>
      </c>
      <c r="CD131" s="4">
        <v>-0.002958805409621148</v>
      </c>
      <c r="CE131" s="4">
        <v>0.18647029628043874</v>
      </c>
      <c r="CF131" s="4">
        <v>-0.2070843325823308</v>
      </c>
      <c r="CG131" s="4">
        <v>0.21486931879718096</v>
      </c>
      <c r="CH131" s="4">
        <v>0.2799206242109633</v>
      </c>
      <c r="CI131" s="4">
        <v>-0.08364695280871073</v>
      </c>
    </row>
    <row r="132" spans="1:87" ht="12.75">
      <c r="A132" s="11"/>
      <c r="B132" s="23"/>
      <c r="C132" s="23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3"/>
      <c r="R132" s="23"/>
      <c r="S132" s="24"/>
      <c r="T132" s="24"/>
      <c r="U132" s="29"/>
      <c r="V132" s="24"/>
      <c r="W132" s="24"/>
      <c r="X132" s="23"/>
      <c r="Y132" s="23"/>
      <c r="Z132" s="23"/>
      <c r="AA132" s="23"/>
      <c r="AB132" s="3"/>
      <c r="AC132" s="3"/>
      <c r="AD132" s="3"/>
      <c r="AE132" s="11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3"/>
      <c r="BG132" s="3"/>
      <c r="BH132" s="11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4"/>
      <c r="CD132" s="4"/>
      <c r="CE132" s="4"/>
      <c r="CF132" s="4"/>
      <c r="CH132" s="4"/>
      <c r="CI132" s="4"/>
    </row>
    <row r="133" spans="1:87" ht="12.75">
      <c r="A133" s="10" t="s">
        <v>57</v>
      </c>
      <c r="B133" s="23"/>
      <c r="C133" s="23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3"/>
      <c r="R133" s="23"/>
      <c r="S133" s="24"/>
      <c r="T133" s="24"/>
      <c r="U133" s="29"/>
      <c r="V133" s="24"/>
      <c r="W133" s="24"/>
      <c r="X133" s="23"/>
      <c r="Y133" s="23"/>
      <c r="Z133" s="23"/>
      <c r="AA133" s="23"/>
      <c r="AB133" s="3"/>
      <c r="AC133" s="3"/>
      <c r="AD133" s="3"/>
      <c r="AE133" s="10" t="s">
        <v>57</v>
      </c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3"/>
      <c r="BG133" s="3"/>
      <c r="BH133" s="10" t="s">
        <v>57</v>
      </c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4"/>
      <c r="CD133" s="4"/>
      <c r="CE133" s="4"/>
      <c r="CF133" s="4"/>
      <c r="CH133" s="4"/>
      <c r="CI133" s="4"/>
    </row>
    <row r="134" spans="1:87" ht="12.75">
      <c r="A134" t="s">
        <v>40</v>
      </c>
      <c r="B134" s="22">
        <v>0.041805478</v>
      </c>
      <c r="C134" s="22">
        <v>0.053265402999999996</v>
      </c>
      <c r="D134" s="22">
        <v>0.057222737</v>
      </c>
      <c r="E134" s="22">
        <v>0.057581221999999994</v>
      </c>
      <c r="F134" s="22">
        <v>0.055795186999999996</v>
      </c>
      <c r="G134" s="22">
        <v>0.055238025</v>
      </c>
      <c r="H134" s="22">
        <v>0.060253766</v>
      </c>
      <c r="I134" s="22">
        <v>0.066364604</v>
      </c>
      <c r="J134" s="22">
        <v>0.06392658500000001</v>
      </c>
      <c r="K134" s="22">
        <v>0.07933284500000001</v>
      </c>
      <c r="L134" s="22">
        <v>0.090337683</v>
      </c>
      <c r="M134" s="22">
        <v>0.097187326</v>
      </c>
      <c r="N134" s="22">
        <v>0.098787</v>
      </c>
      <c r="O134" s="34">
        <v>0.112076094</v>
      </c>
      <c r="P134" s="34">
        <v>0.112958798</v>
      </c>
      <c r="Q134" s="34">
        <v>0.113281763</v>
      </c>
      <c r="R134" s="34">
        <v>0.125568519</v>
      </c>
      <c r="S134" s="24">
        <v>0.141875555</v>
      </c>
      <c r="T134" s="24">
        <f>+SUM(T135:T138)</f>
        <v>0.142702101</v>
      </c>
      <c r="U134" s="29">
        <v>0.148770908</v>
      </c>
      <c r="V134" s="24">
        <v>0.169436975</v>
      </c>
      <c r="W134" s="22">
        <v>0.160222937</v>
      </c>
      <c r="X134" s="22">
        <v>0.194082562</v>
      </c>
      <c r="Y134" s="2">
        <v>0.204524017</v>
      </c>
      <c r="Z134" s="2">
        <v>0.220150586</v>
      </c>
      <c r="AA134" s="24">
        <v>0.220299959</v>
      </c>
      <c r="AB134" s="32">
        <v>0.299014434</v>
      </c>
      <c r="AC134" s="32">
        <v>0.261587332</v>
      </c>
      <c r="AD134" s="32"/>
      <c r="AE134" t="s">
        <v>40</v>
      </c>
      <c r="AF134" s="40">
        <v>0.011459924999999996</v>
      </c>
      <c r="AG134" s="40">
        <v>0.003957334000000007</v>
      </c>
      <c r="AH134" s="40">
        <v>0.0003584849999999917</v>
      </c>
      <c r="AI134" s="40">
        <v>-0.0017860349999999983</v>
      </c>
      <c r="AJ134" s="40">
        <v>-0.000557161999999993</v>
      </c>
      <c r="AK134" s="40">
        <v>0.005015740999999997</v>
      </c>
      <c r="AL134" s="40">
        <v>0.0061108379999999934</v>
      </c>
      <c r="AM134" s="40">
        <v>-0.0024380189999999857</v>
      </c>
      <c r="AN134" s="40">
        <v>0.015406260000000005</v>
      </c>
      <c r="AO134" s="40">
        <v>0.011004837999999989</v>
      </c>
      <c r="AP134" s="40">
        <v>0.0068496430000000025</v>
      </c>
      <c r="AQ134" s="40">
        <v>0.0015996739999999954</v>
      </c>
      <c r="AR134" s="40">
        <v>0.013289094000000001</v>
      </c>
      <c r="AS134" s="40">
        <v>0.000882703999999998</v>
      </c>
      <c r="AT134" s="40">
        <v>0.0003229649999999945</v>
      </c>
      <c r="AU134" s="40">
        <v>0.012286755999999996</v>
      </c>
      <c r="AV134" s="40">
        <v>0.016307035999999997</v>
      </c>
      <c r="AW134" s="40">
        <v>0.0008265460000000113</v>
      </c>
      <c r="AX134" s="40">
        <v>0.006068807000000009</v>
      </c>
      <c r="AY134" s="40">
        <v>0.020666066999999982</v>
      </c>
      <c r="AZ134" s="40">
        <v>-0.00921403799999998</v>
      </c>
      <c r="BA134" s="40">
        <v>0.03385962499999998</v>
      </c>
      <c r="BB134" s="40">
        <v>0.010441455000000016</v>
      </c>
      <c r="BC134" s="40">
        <v>0.015626569000000007</v>
      </c>
      <c r="BD134" s="40">
        <v>0.00014937299999998044</v>
      </c>
      <c r="BE134" s="40">
        <v>0.078714475</v>
      </c>
      <c r="BF134" s="3">
        <v>-0.03742710199999999</v>
      </c>
      <c r="BG134" s="3"/>
      <c r="BH134" t="s">
        <v>40</v>
      </c>
      <c r="BI134" s="19">
        <v>0.27412496037002604</v>
      </c>
      <c r="BJ134" s="19">
        <v>0.07429464112005324</v>
      </c>
      <c r="BK134" s="19">
        <v>0.0062647300495254485</v>
      </c>
      <c r="BL134" s="19">
        <v>-0.031017664057216406</v>
      </c>
      <c r="BM134" s="19">
        <v>-0.009985843402585837</v>
      </c>
      <c r="BN134" s="19">
        <v>0.09080232321847127</v>
      </c>
      <c r="BO134" s="19">
        <v>0.10141835781683743</v>
      </c>
      <c r="BP134" s="19">
        <v>-0.03673673695092019</v>
      </c>
      <c r="BQ134" s="19">
        <v>0.2409992650162683</v>
      </c>
      <c r="BR134" s="19">
        <v>0.138717299247241</v>
      </c>
      <c r="BS134" s="19">
        <v>0.07582265531428344</v>
      </c>
      <c r="BT134" s="19">
        <v>0.01645969763588305</v>
      </c>
      <c r="BU134" s="19">
        <v>0.13452270035530992</v>
      </c>
      <c r="BV134" s="19">
        <v>0.007875934719852014</v>
      </c>
      <c r="BW134" s="19">
        <v>0.0028591398431841893</v>
      </c>
      <c r="BX134" s="19">
        <v>0.1084619066177492</v>
      </c>
      <c r="BY134" s="19">
        <v>0.1298656393327375</v>
      </c>
      <c r="BZ134" s="19">
        <v>0.0058258520997504564</v>
      </c>
      <c r="CA134" s="19">
        <v>0.04252780412812569</v>
      </c>
      <c r="CB134" s="19">
        <v>0.13891201766409855</v>
      </c>
      <c r="CC134" s="4">
        <v>-0.054380326372091926</v>
      </c>
      <c r="CD134" s="4">
        <v>0.21132820078064088</v>
      </c>
      <c r="CE134" s="4">
        <v>0.05379903733958343</v>
      </c>
      <c r="CF134" s="4">
        <v>0.0764045671956463</v>
      </c>
      <c r="CG134" s="4">
        <v>0.0006785037583319466</v>
      </c>
      <c r="CH134" s="4">
        <v>0.35730589945320873</v>
      </c>
      <c r="CI134" s="4">
        <v>-0.12516821177936846</v>
      </c>
    </row>
    <row r="135" spans="1:87" ht="12.75">
      <c r="A135" t="s">
        <v>41</v>
      </c>
      <c r="B135" s="22">
        <v>0.001996783</v>
      </c>
      <c r="C135" s="22">
        <v>0.00251628</v>
      </c>
      <c r="D135" s="22">
        <v>0.002633229</v>
      </c>
      <c r="E135" s="22">
        <v>0.002717115</v>
      </c>
      <c r="F135" s="22">
        <v>0.002766279</v>
      </c>
      <c r="G135" s="22">
        <v>0.002966501</v>
      </c>
      <c r="H135" s="22">
        <v>0.003120983</v>
      </c>
      <c r="I135" s="22">
        <v>0.003378313</v>
      </c>
      <c r="J135" s="22">
        <v>0.003484664</v>
      </c>
      <c r="K135" s="22">
        <v>0.00374127</v>
      </c>
      <c r="L135" s="22">
        <v>0.004094438000000001</v>
      </c>
      <c r="M135" s="22">
        <v>0.004102145</v>
      </c>
      <c r="N135" s="22">
        <v>0.004655</v>
      </c>
      <c r="O135" s="34">
        <v>0.003863225</v>
      </c>
      <c r="P135" s="34">
        <v>0.003832031</v>
      </c>
      <c r="Q135" s="34">
        <v>0.004101228</v>
      </c>
      <c r="R135" s="34">
        <v>0.004574737</v>
      </c>
      <c r="S135" s="24">
        <v>0.004612334</v>
      </c>
      <c r="T135" s="24">
        <f>4965419/1000000000</f>
        <v>0.004965419</v>
      </c>
      <c r="U135" s="29">
        <v>0.005045682</v>
      </c>
      <c r="V135" s="24">
        <v>0.004872519</v>
      </c>
      <c r="W135" s="22">
        <v>0.004829857</v>
      </c>
      <c r="X135" s="22">
        <v>0.005056286</v>
      </c>
      <c r="Y135" s="2">
        <v>0.005197998</v>
      </c>
      <c r="Z135" s="2">
        <v>0.005767193</v>
      </c>
      <c r="AA135" s="24">
        <v>0.012281223</v>
      </c>
      <c r="AB135" s="3">
        <v>0.005340043</v>
      </c>
      <c r="AC135" s="3">
        <v>0.005625897</v>
      </c>
      <c r="AD135" s="3"/>
      <c r="AE135" t="s">
        <v>41</v>
      </c>
      <c r="AF135" s="40">
        <v>0.0005194970000000003</v>
      </c>
      <c r="AG135" s="40">
        <v>0.00011694899999999987</v>
      </c>
      <c r="AH135" s="40">
        <v>8.388600000000003E-05</v>
      </c>
      <c r="AI135" s="40">
        <v>4.916399999999998E-05</v>
      </c>
      <c r="AJ135" s="40">
        <v>0.0002002219999999999</v>
      </c>
      <c r="AK135" s="40">
        <v>0.00015448200000000006</v>
      </c>
      <c r="AL135" s="40">
        <v>0.00025733000000000006</v>
      </c>
      <c r="AM135" s="40">
        <v>0.00010635100000000019</v>
      </c>
      <c r="AN135" s="40">
        <v>0.00025660599999999993</v>
      </c>
      <c r="AO135" s="40">
        <v>0.0003531680000000005</v>
      </c>
      <c r="AP135" s="40">
        <v>7.706999999999159E-06</v>
      </c>
      <c r="AQ135" s="40">
        <v>0.0005528550000000005</v>
      </c>
      <c r="AR135" s="40">
        <v>-0.0007917750000000002</v>
      </c>
      <c r="AS135" s="40">
        <v>-3.119400000000001E-05</v>
      </c>
      <c r="AT135" s="40">
        <v>0.0002691970000000001</v>
      </c>
      <c r="AU135" s="40">
        <v>0.00047350899999999956</v>
      </c>
      <c r="AV135" s="40">
        <v>3.7597000000000325E-05</v>
      </c>
      <c r="AW135" s="40">
        <v>0.0003530850000000004</v>
      </c>
      <c r="AX135" s="40">
        <v>8.026299999999969E-05</v>
      </c>
      <c r="AY135" s="40">
        <v>-0.00017316300000000048</v>
      </c>
      <c r="AZ135" s="40">
        <v>-4.2661999999999735E-05</v>
      </c>
      <c r="BA135" s="40">
        <v>0.0002264290000000002</v>
      </c>
      <c r="BB135" s="40">
        <v>0.00014171199999999957</v>
      </c>
      <c r="BC135" s="40">
        <v>0.0005691950000000006</v>
      </c>
      <c r="BD135" s="40">
        <v>0.0065140300000000005</v>
      </c>
      <c r="BE135" s="40">
        <v>-0.006941180000000001</v>
      </c>
      <c r="BF135" s="3">
        <v>0.0002858540000000003</v>
      </c>
      <c r="BG135" s="3"/>
      <c r="BH135" t="s">
        <v>41</v>
      </c>
      <c r="BI135" s="19">
        <v>0.2601669785850542</v>
      </c>
      <c r="BJ135" s="19">
        <v>0.04647694215270155</v>
      </c>
      <c r="BK135" s="19">
        <v>0.031856705208700056</v>
      </c>
      <c r="BL135" s="19">
        <v>0.01809419181742399</v>
      </c>
      <c r="BM135" s="19">
        <v>0.07237953944631033</v>
      </c>
      <c r="BN135" s="19">
        <v>0.05207549230558158</v>
      </c>
      <c r="BO135" s="19">
        <v>0.08245158656743727</v>
      </c>
      <c r="BP135" s="19">
        <v>0.03148050521073689</v>
      </c>
      <c r="BQ135" s="19">
        <v>0.07363866358420781</v>
      </c>
      <c r="BR135" s="19">
        <v>0.09439789162503655</v>
      </c>
      <c r="BS135" s="19">
        <v>0.001882309611233375</v>
      </c>
      <c r="BT135" s="19">
        <v>0.13477217406990746</v>
      </c>
      <c r="BU135" s="19">
        <v>-0.17009129967776587</v>
      </c>
      <c r="BV135" s="19">
        <v>-0.008074600883976473</v>
      </c>
      <c r="BW135" s="19">
        <v>0.07024917074000708</v>
      </c>
      <c r="BX135" s="19">
        <v>0.11545541969380867</v>
      </c>
      <c r="BY135" s="19">
        <v>0.00821839594276137</v>
      </c>
      <c r="BZ135" s="19">
        <v>0.0765523485506471</v>
      </c>
      <c r="CA135" s="19">
        <v>0.016164396196977474</v>
      </c>
      <c r="CB135" s="19">
        <v>-0.03431904745483375</v>
      </c>
      <c r="CC135" s="4">
        <v>-0.008755635432103956</v>
      </c>
      <c r="CD135" s="4">
        <v>0.046881098136031814</v>
      </c>
      <c r="CE135" s="4">
        <v>0.028026895630508156</v>
      </c>
      <c r="CF135" s="4">
        <v>0.1095027354762354</v>
      </c>
      <c r="CG135" s="4">
        <v>1.1294974869056749</v>
      </c>
      <c r="CH135" s="4">
        <v>-0.565186382496271</v>
      </c>
      <c r="CI135" s="4">
        <v>0.05353028056141127</v>
      </c>
    </row>
    <row r="136" spans="1:87" ht="12.75">
      <c r="A136" t="s">
        <v>42</v>
      </c>
      <c r="B136" s="22">
        <v>0.000372607</v>
      </c>
      <c r="C136" s="22">
        <v>0.001245626</v>
      </c>
      <c r="D136" s="22">
        <v>0.001010659</v>
      </c>
      <c r="E136" s="22">
        <v>0.00145233</v>
      </c>
      <c r="F136" s="22">
        <v>0.001056041</v>
      </c>
      <c r="G136" s="22">
        <v>0.000564443</v>
      </c>
      <c r="H136" s="22">
        <v>0.000566414</v>
      </c>
      <c r="I136" s="22">
        <v>0.000674641</v>
      </c>
      <c r="J136" s="22">
        <v>0.0023708809999999996</v>
      </c>
      <c r="K136" s="22">
        <v>0.001014945</v>
      </c>
      <c r="L136" s="22">
        <v>0.001754134</v>
      </c>
      <c r="M136" s="22">
        <v>0.000985014</v>
      </c>
      <c r="N136" s="22">
        <v>0.002731</v>
      </c>
      <c r="O136" s="34">
        <v>0.002298798</v>
      </c>
      <c r="P136" s="34">
        <v>0.001521357</v>
      </c>
      <c r="Q136" s="34">
        <v>0.001636689</v>
      </c>
      <c r="R136" s="34">
        <v>0.004340085</v>
      </c>
      <c r="S136" s="24">
        <v>0.003666029</v>
      </c>
      <c r="T136" s="24">
        <f>2562036/1000000000</f>
        <v>0.002562036</v>
      </c>
      <c r="U136" s="29">
        <v>0.002554589</v>
      </c>
      <c r="V136" s="24">
        <v>0.013083879</v>
      </c>
      <c r="W136" s="22">
        <v>0.006148685</v>
      </c>
      <c r="X136" s="22">
        <v>0.015011724</v>
      </c>
      <c r="Y136" s="2">
        <v>0.017832147</v>
      </c>
      <c r="Z136" s="2">
        <v>0.026153634</v>
      </c>
      <c r="AA136" s="24">
        <v>0.014325634</v>
      </c>
      <c r="AB136" s="3">
        <v>0.024231249</v>
      </c>
      <c r="AC136" s="3">
        <v>0.010150576</v>
      </c>
      <c r="AD136" s="3"/>
      <c r="AE136" t="s">
        <v>42</v>
      </c>
      <c r="AF136" s="40">
        <v>0.0008730189999999998</v>
      </c>
      <c r="AG136" s="40">
        <v>-0.000234967</v>
      </c>
      <c r="AH136" s="40">
        <v>0.00044167100000000003</v>
      </c>
      <c r="AI136" s="40">
        <v>-0.00039628899999999997</v>
      </c>
      <c r="AJ136" s="40">
        <v>-0.000491598</v>
      </c>
      <c r="AK136" s="40">
        <v>1.9710000000000257E-06</v>
      </c>
      <c r="AL136" s="40">
        <v>0.00010822700000000002</v>
      </c>
      <c r="AM136" s="40">
        <v>0.0016962399999999995</v>
      </c>
      <c r="AN136" s="40">
        <v>-0.0013559359999999996</v>
      </c>
      <c r="AO136" s="40">
        <v>0.0007391890000000001</v>
      </c>
      <c r="AP136" s="40">
        <v>-0.0007691200000000001</v>
      </c>
      <c r="AQ136" s="40">
        <v>0.001745986</v>
      </c>
      <c r="AR136" s="40">
        <v>-0.000432202</v>
      </c>
      <c r="AS136" s="40">
        <v>-0.0007774409999999998</v>
      </c>
      <c r="AT136" s="40">
        <v>0.00011533199999999989</v>
      </c>
      <c r="AU136" s="40">
        <v>0.0027033959999999994</v>
      </c>
      <c r="AV136" s="40">
        <v>-0.0006740559999999997</v>
      </c>
      <c r="AW136" s="40">
        <v>-0.0011039929999999997</v>
      </c>
      <c r="AX136" s="40">
        <v>-7.447000000000269E-06</v>
      </c>
      <c r="AY136" s="40">
        <v>0.01052929</v>
      </c>
      <c r="AZ136" s="40">
        <v>-0.0069351939999999996</v>
      </c>
      <c r="BA136" s="40">
        <v>0.008863039</v>
      </c>
      <c r="BB136" s="40">
        <v>0.002820422999999999</v>
      </c>
      <c r="BC136" s="40">
        <v>0.008321486999999999</v>
      </c>
      <c r="BD136" s="40">
        <v>-0.011827999999999998</v>
      </c>
      <c r="BE136" s="40">
        <v>0.009905615</v>
      </c>
      <c r="BF136" s="3">
        <v>-0.014080673</v>
      </c>
      <c r="BG136" s="3"/>
      <c r="BH136" t="s">
        <v>42</v>
      </c>
      <c r="BI136" s="19">
        <v>2.3430021443504816</v>
      </c>
      <c r="BJ136" s="19">
        <v>-0.18863366692731207</v>
      </c>
      <c r="BK136" s="19">
        <v>0.43701287971511665</v>
      </c>
      <c r="BL136" s="19">
        <v>-0.27286429392768863</v>
      </c>
      <c r="BM136" s="19">
        <v>-0.46551033529948177</v>
      </c>
      <c r="BN136" s="19">
        <v>0.0034919380699203035</v>
      </c>
      <c r="BO136" s="19">
        <v>0.19107402006306345</v>
      </c>
      <c r="BP136" s="19">
        <v>2.514285375481181</v>
      </c>
      <c r="BQ136" s="19">
        <v>-0.5719122975805196</v>
      </c>
      <c r="BR136" s="19">
        <v>0.72830448940583</v>
      </c>
      <c r="BS136" s="19">
        <v>-0.4384613718222211</v>
      </c>
      <c r="BT136" s="19">
        <v>1.772549425693442</v>
      </c>
      <c r="BU136" s="19">
        <v>-0.1582577810325888</v>
      </c>
      <c r="BV136" s="19">
        <v>-0.33819456950980464</v>
      </c>
      <c r="BW136" s="19">
        <v>0.07580863663163866</v>
      </c>
      <c r="BX136" s="19">
        <v>1.651746910989198</v>
      </c>
      <c r="BY136" s="19">
        <v>-0.155309400622338</v>
      </c>
      <c r="BZ136" s="19">
        <v>-0.30114137122210427</v>
      </c>
      <c r="CA136" s="19">
        <v>-0.0029066726618986885</v>
      </c>
      <c r="CB136" s="19">
        <v>4.121715861142438</v>
      </c>
      <c r="CC136" s="4">
        <v>-0.5300564152267075</v>
      </c>
      <c r="CD136" s="4">
        <v>1.4414527659166145</v>
      </c>
      <c r="CE136" s="4">
        <v>0.18788135193532726</v>
      </c>
      <c r="CF136" s="4">
        <v>0.46665648281163224</v>
      </c>
      <c r="CG136" s="4">
        <v>-0.4522507273750179</v>
      </c>
      <c r="CH136" s="4">
        <v>0.6914608456421545</v>
      </c>
      <c r="CI136" s="4">
        <v>-0.5810956339889867</v>
      </c>
    </row>
    <row r="137" spans="1:87" ht="12.75">
      <c r="A137" t="s">
        <v>43</v>
      </c>
      <c r="B137" s="22">
        <v>0.035600134</v>
      </c>
      <c r="C137" s="22">
        <v>0.039191795</v>
      </c>
      <c r="D137" s="22">
        <v>0.041501857</v>
      </c>
      <c r="E137" s="22">
        <v>0.039605465</v>
      </c>
      <c r="F137" s="22">
        <v>0.041127588</v>
      </c>
      <c r="G137" s="22">
        <v>0.043534564000000005</v>
      </c>
      <c r="H137" s="22">
        <v>0.045550542</v>
      </c>
      <c r="I137" s="22">
        <v>0.049894772000000004</v>
      </c>
      <c r="J137" s="22">
        <v>0.044234283</v>
      </c>
      <c r="K137" s="22">
        <v>0.06018622</v>
      </c>
      <c r="L137" s="22">
        <v>0.06439370200000001</v>
      </c>
      <c r="M137" s="22">
        <v>0.069731601</v>
      </c>
      <c r="N137" s="22">
        <v>0.07234399999999999</v>
      </c>
      <c r="O137" s="34">
        <v>0.08030227599999999</v>
      </c>
      <c r="P137" s="22">
        <v>0.082204334</v>
      </c>
      <c r="Q137" s="22">
        <v>0.085223035</v>
      </c>
      <c r="R137" s="22">
        <v>0.084504133</v>
      </c>
      <c r="S137" s="24">
        <v>0.09176152500000001</v>
      </c>
      <c r="T137" s="24">
        <f>99247913/1000000000</f>
        <v>0.099247913</v>
      </c>
      <c r="U137" s="29">
        <v>0.101350902</v>
      </c>
      <c r="V137" s="24">
        <v>0.109780483</v>
      </c>
      <c r="W137" s="22">
        <v>0.112180871</v>
      </c>
      <c r="X137" s="22">
        <v>0.120000302</v>
      </c>
      <c r="Y137" s="2">
        <v>0.12932254</v>
      </c>
      <c r="Z137" s="2">
        <v>0.137640055</v>
      </c>
      <c r="AA137" s="24">
        <v>0.144810779</v>
      </c>
      <c r="AB137" s="3">
        <v>0.20602759</v>
      </c>
      <c r="AC137" s="3">
        <v>0.195510383</v>
      </c>
      <c r="AD137" s="3"/>
      <c r="AE137" t="s">
        <v>43</v>
      </c>
      <c r="AF137" s="40">
        <v>0.003591661000000003</v>
      </c>
      <c r="AG137" s="40">
        <v>0.0023100620000000016</v>
      </c>
      <c r="AH137" s="40">
        <v>-0.0018963920000000037</v>
      </c>
      <c r="AI137" s="40">
        <v>0.0015221230000000002</v>
      </c>
      <c r="AJ137" s="40">
        <v>0.002406976000000005</v>
      </c>
      <c r="AK137" s="40">
        <v>0.0020159779999999947</v>
      </c>
      <c r="AL137" s="40">
        <v>0.0043442300000000045</v>
      </c>
      <c r="AM137" s="40">
        <v>-0.005660489000000005</v>
      </c>
      <c r="AN137" s="40">
        <v>0.015951937</v>
      </c>
      <c r="AO137" s="40">
        <v>0.004207482000000012</v>
      </c>
      <c r="AP137" s="40">
        <v>0.005337898999999993</v>
      </c>
      <c r="AQ137" s="40">
        <v>0.0026123989999999875</v>
      </c>
      <c r="AR137" s="40">
        <v>0.007958276</v>
      </c>
      <c r="AS137" s="40">
        <v>0.001902058000000012</v>
      </c>
      <c r="AT137" s="40">
        <v>0.0030187009999999986</v>
      </c>
      <c r="AU137" s="40">
        <v>-0.0007189020000000074</v>
      </c>
      <c r="AV137" s="40">
        <v>0.007257392000000015</v>
      </c>
      <c r="AW137" s="40">
        <v>0.007486387999999983</v>
      </c>
      <c r="AX137" s="40">
        <v>0.0021029890000000134</v>
      </c>
      <c r="AY137" s="40">
        <v>0.008429580999999992</v>
      </c>
      <c r="AZ137" s="40">
        <v>0.0024003880000000033</v>
      </c>
      <c r="BA137" s="40">
        <v>0.007819431000000002</v>
      </c>
      <c r="BB137" s="40">
        <v>0.00932223800000001</v>
      </c>
      <c r="BC137" s="40">
        <v>0.008317514999999998</v>
      </c>
      <c r="BD137" s="40">
        <v>0.0071707239999999894</v>
      </c>
      <c r="BE137" s="40">
        <v>0.06121681100000001</v>
      </c>
      <c r="BF137" s="3">
        <v>-0.010517207</v>
      </c>
      <c r="BG137" s="3"/>
      <c r="BH137" t="s">
        <v>43</v>
      </c>
      <c r="BI137" s="19">
        <v>0.1008889741819512</v>
      </c>
      <c r="BJ137" s="19">
        <v>0.05894249038606171</v>
      </c>
      <c r="BK137" s="19">
        <v>-0.04569414809559012</v>
      </c>
      <c r="BL137" s="19">
        <v>0.03843214566474602</v>
      </c>
      <c r="BM137" s="19">
        <v>0.058524608834342656</v>
      </c>
      <c r="BN137" s="19">
        <v>0.046307527049082066</v>
      </c>
      <c r="BO137" s="19">
        <v>0.09537164233962363</v>
      </c>
      <c r="BP137" s="19">
        <v>-0.11344853925778044</v>
      </c>
      <c r="BQ137" s="19">
        <v>0.3606238401106219</v>
      </c>
      <c r="BR137" s="19">
        <v>0.0699077297095583</v>
      </c>
      <c r="BS137" s="19">
        <v>0.08289473712817431</v>
      </c>
      <c r="BT137" s="19">
        <v>0.03746363144594927</v>
      </c>
      <c r="BU137" s="19">
        <v>0.11000602676103065</v>
      </c>
      <c r="BV137" s="19">
        <v>0.0236862277726725</v>
      </c>
      <c r="BW137" s="19">
        <v>0.03672192028220797</v>
      </c>
      <c r="BX137" s="19">
        <v>-0.00843553623735657</v>
      </c>
      <c r="BY137" s="19">
        <v>0.08588209525799188</v>
      </c>
      <c r="BZ137" s="19">
        <v>0.08158526136090243</v>
      </c>
      <c r="CA137" s="19">
        <v>0.021189251606731657</v>
      </c>
      <c r="CB137" s="19">
        <v>0.08317223461908599</v>
      </c>
      <c r="CC137" s="4">
        <v>0.02186534376971181</v>
      </c>
      <c r="CD137" s="4">
        <v>0.06970378220721786</v>
      </c>
      <c r="CE137" s="4">
        <v>0.07768512115911183</v>
      </c>
      <c r="CF137" s="4">
        <v>0.06431605039616448</v>
      </c>
      <c r="CG137" s="4">
        <v>0.05209765427658387</v>
      </c>
      <c r="CH137" s="4">
        <v>0.4227365630012943</v>
      </c>
      <c r="CI137" s="4">
        <v>-0.051047566008028344</v>
      </c>
    </row>
    <row r="138" spans="1:87" ht="12.75">
      <c r="A138" t="s">
        <v>44</v>
      </c>
      <c r="B138" s="22">
        <v>0.003835954</v>
      </c>
      <c r="C138" s="22">
        <v>0.010311702</v>
      </c>
      <c r="D138" s="22">
        <v>0.012076992</v>
      </c>
      <c r="E138" s="22">
        <v>0.013806312</v>
      </c>
      <c r="F138" s="22">
        <v>0.010845279</v>
      </c>
      <c r="G138" s="22">
        <v>0.008172516999999999</v>
      </c>
      <c r="H138" s="22">
        <v>0.011015827</v>
      </c>
      <c r="I138" s="22">
        <v>0.012416878000000001</v>
      </c>
      <c r="J138" s="22">
        <v>0.013836757</v>
      </c>
      <c r="K138" s="22">
        <v>0.01439041</v>
      </c>
      <c r="L138" s="22">
        <v>0.020095409</v>
      </c>
      <c r="M138" s="22">
        <v>0.022368566000000003</v>
      </c>
      <c r="N138" s="22">
        <v>0.019056999999999998</v>
      </c>
      <c r="O138" s="34">
        <v>0.025611795</v>
      </c>
      <c r="P138" s="34">
        <v>0.025401076</v>
      </c>
      <c r="Q138" s="34">
        <v>0.022320811</v>
      </c>
      <c r="R138" s="34">
        <v>0.032149564</v>
      </c>
      <c r="S138" s="24">
        <v>0.041835667</v>
      </c>
      <c r="T138" s="24">
        <f>35926733/1000000000</f>
        <v>0.035926733</v>
      </c>
      <c r="U138" s="29">
        <v>0.039819735</v>
      </c>
      <c r="V138" s="24">
        <v>0.041700094</v>
      </c>
      <c r="W138" s="22">
        <v>0.037063524</v>
      </c>
      <c r="X138" s="22">
        <v>0.05401425</v>
      </c>
      <c r="Y138" s="2">
        <v>0.052171332</v>
      </c>
      <c r="Z138" s="2">
        <v>0.050589704</v>
      </c>
      <c r="AA138" s="24">
        <v>0.048882323</v>
      </c>
      <c r="AB138" s="3">
        <v>0.063415552</v>
      </c>
      <c r="AC138" s="3">
        <v>0.050300475</v>
      </c>
      <c r="AD138" s="3"/>
      <c r="AE138" t="s">
        <v>44</v>
      </c>
      <c r="AF138" s="40">
        <v>0.006475748000000001</v>
      </c>
      <c r="AG138" s="40">
        <v>0.0017652899999999992</v>
      </c>
      <c r="AH138" s="40">
        <v>0.0017293199999999995</v>
      </c>
      <c r="AI138" s="40">
        <v>-0.002961033</v>
      </c>
      <c r="AJ138" s="40">
        <v>-0.0026727620000000004</v>
      </c>
      <c r="AK138" s="40">
        <v>0.0028433100000000017</v>
      </c>
      <c r="AL138" s="40">
        <v>0.0014010510000000004</v>
      </c>
      <c r="AM138" s="40">
        <v>0.001419878999999999</v>
      </c>
      <c r="AN138" s="40">
        <v>0.0005536529999999994</v>
      </c>
      <c r="AO138" s="40">
        <v>0.005704999000000002</v>
      </c>
      <c r="AP138" s="40">
        <v>0.0022731570000000013</v>
      </c>
      <c r="AQ138" s="40">
        <v>-0.0033115660000000054</v>
      </c>
      <c r="AR138" s="40">
        <v>0.006554795000000002</v>
      </c>
      <c r="AS138" s="40">
        <v>-0.0002107189999999981</v>
      </c>
      <c r="AT138" s="40">
        <v>-0.003080265000000002</v>
      </c>
      <c r="AU138" s="40">
        <v>0.009828752999999999</v>
      </c>
      <c r="AV138" s="40">
        <v>0.009686103000000001</v>
      </c>
      <c r="AW138" s="40">
        <v>-0.005908933999999998</v>
      </c>
      <c r="AX138" s="40">
        <v>0.0038930019999999996</v>
      </c>
      <c r="AY138" s="40">
        <v>0.0018803589999999981</v>
      </c>
      <c r="AZ138" s="40">
        <v>-0.00463657</v>
      </c>
      <c r="BA138" s="40">
        <v>0.016950726</v>
      </c>
      <c r="BB138" s="40">
        <v>-0.001842917999999999</v>
      </c>
      <c r="BC138" s="40">
        <v>-0.0015816280000000016</v>
      </c>
      <c r="BD138" s="40">
        <v>-0.0017073810000000009</v>
      </c>
      <c r="BE138" s="40">
        <v>0.014533229000000002</v>
      </c>
      <c r="BF138" s="3">
        <v>-0.013115077000000003</v>
      </c>
      <c r="BG138" s="3"/>
      <c r="BH138" t="s">
        <v>44</v>
      </c>
      <c r="BI138" s="19">
        <v>1.6881714431403507</v>
      </c>
      <c r="BJ138" s="19">
        <v>0.1711928835802275</v>
      </c>
      <c r="BK138" s="19">
        <v>0.14319128471725406</v>
      </c>
      <c r="BL138" s="19">
        <v>-0.21446951220572158</v>
      </c>
      <c r="BM138" s="19">
        <v>-0.24644474337635763</v>
      </c>
      <c r="BN138" s="19">
        <v>0.34791117595717475</v>
      </c>
      <c r="BO138" s="19">
        <v>0.12718527623936</v>
      </c>
      <c r="BP138" s="19">
        <v>0.11435072487625302</v>
      </c>
      <c r="BQ138" s="19">
        <v>0.04001320540644021</v>
      </c>
      <c r="BR138" s="19">
        <v>0.39644450714051943</v>
      </c>
      <c r="BS138" s="19">
        <v>0.11311822516277231</v>
      </c>
      <c r="BT138" s="19">
        <v>-0.1480455206650263</v>
      </c>
      <c r="BU138" s="19">
        <v>0.3439573385107836</v>
      </c>
      <c r="BV138" s="19">
        <v>-0.008227420217911244</v>
      </c>
      <c r="BW138" s="19">
        <v>-0.12126513853192683</v>
      </c>
      <c r="BX138" s="19">
        <v>0.4403403173836291</v>
      </c>
      <c r="BY138" s="19">
        <v>0.3012825617168557</v>
      </c>
      <c r="BZ138" s="19">
        <v>-0.14124153918712465</v>
      </c>
      <c r="CA138" s="19">
        <v>0.10835947705013978</v>
      </c>
      <c r="CB138" s="19">
        <v>0.04722178588079499</v>
      </c>
      <c r="CC138" s="4">
        <v>-0.1111884783760919</v>
      </c>
      <c r="CD138" s="4">
        <v>0.45734253440120803</v>
      </c>
      <c r="CE138" s="4">
        <v>-0.034119107457754184</v>
      </c>
      <c r="CF138" s="4">
        <v>-0.030316036400987453</v>
      </c>
      <c r="CG138" s="4">
        <v>-0.033749574814669815</v>
      </c>
      <c r="CH138" s="4">
        <v>0.2973105226607173</v>
      </c>
      <c r="CI138" s="4">
        <v>-0.2068116824087568</v>
      </c>
    </row>
    <row r="139" spans="1:87" ht="12.75">
      <c r="A139" s="11"/>
      <c r="B139" s="23"/>
      <c r="C139" s="23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3"/>
      <c r="R139" s="23"/>
      <c r="S139" s="24"/>
      <c r="T139" s="24"/>
      <c r="U139" s="29"/>
      <c r="V139" s="24"/>
      <c r="W139" s="24"/>
      <c r="X139" s="23"/>
      <c r="Y139" s="23"/>
      <c r="Z139" s="23"/>
      <c r="AA139" s="23"/>
      <c r="AB139" s="3"/>
      <c r="AC139" s="3"/>
      <c r="AD139" s="3"/>
      <c r="AE139" s="11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3"/>
      <c r="BG139" s="3"/>
      <c r="BH139" s="11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4"/>
      <c r="CD139" s="4"/>
      <c r="CE139" s="4"/>
      <c r="CF139" s="4"/>
      <c r="CH139" s="4"/>
      <c r="CI139" s="4"/>
    </row>
    <row r="140" spans="1:87" ht="12.75">
      <c r="A140" s="10" t="s">
        <v>58</v>
      </c>
      <c r="B140" s="23"/>
      <c r="C140" s="23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3"/>
      <c r="R140" s="23"/>
      <c r="S140" s="24"/>
      <c r="T140" s="24"/>
      <c r="U140" s="29"/>
      <c r="V140" s="24"/>
      <c r="W140" s="24"/>
      <c r="X140" s="23"/>
      <c r="Y140" s="23"/>
      <c r="Z140" s="23"/>
      <c r="AA140" s="23"/>
      <c r="AB140" s="3"/>
      <c r="AC140" s="3"/>
      <c r="AD140" s="3"/>
      <c r="AE140" s="10" t="s">
        <v>58</v>
      </c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3"/>
      <c r="BG140" s="3"/>
      <c r="BH140" s="10" t="s">
        <v>58</v>
      </c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4"/>
      <c r="CD140" s="4"/>
      <c r="CE140" s="4"/>
      <c r="CF140" s="4"/>
      <c r="CH140" s="4"/>
      <c r="CI140" s="4"/>
    </row>
    <row r="141" spans="1:87" ht="12.75">
      <c r="A141" t="s">
        <v>40</v>
      </c>
      <c r="B141" s="22">
        <v>0.244294284</v>
      </c>
      <c r="C141" s="22">
        <v>0.27432692</v>
      </c>
      <c r="D141" s="22">
        <v>0.305086847</v>
      </c>
      <c r="E141" s="22">
        <v>0.30019610399999996</v>
      </c>
      <c r="F141" s="22">
        <v>0.308839611</v>
      </c>
      <c r="G141" s="22">
        <v>0.331268627</v>
      </c>
      <c r="H141" s="22">
        <v>0.370920618</v>
      </c>
      <c r="I141" s="22">
        <v>0.374515146</v>
      </c>
      <c r="J141" s="22">
        <v>0.40668377400000005</v>
      </c>
      <c r="K141" s="22">
        <v>0.44866258800000003</v>
      </c>
      <c r="L141" s="22">
        <v>0.47813314500000004</v>
      </c>
      <c r="M141" s="22">
        <v>0.49173220300000003</v>
      </c>
      <c r="N141" s="22">
        <v>0.512786</v>
      </c>
      <c r="O141" s="34">
        <v>0.528704022</v>
      </c>
      <c r="P141" s="34">
        <v>0.524435103</v>
      </c>
      <c r="Q141" s="34">
        <v>0.529829494</v>
      </c>
      <c r="R141" s="34">
        <v>0.510815681</v>
      </c>
      <c r="S141" s="24">
        <v>0.582078784</v>
      </c>
      <c r="T141" s="24">
        <f>+SUM(T142:T145)</f>
        <v>0.57822581</v>
      </c>
      <c r="U141" s="29">
        <v>0.6374080629999999</v>
      </c>
      <c r="V141" s="24">
        <v>0.6908027130000001</v>
      </c>
      <c r="W141" s="22">
        <v>0.721736224</v>
      </c>
      <c r="X141" s="22">
        <v>0.737981145</v>
      </c>
      <c r="Y141" s="2">
        <v>0.802633569</v>
      </c>
      <c r="Z141" s="2">
        <v>0.866125635</v>
      </c>
      <c r="AA141" s="24">
        <v>0.830565339</v>
      </c>
      <c r="AB141" s="32">
        <v>1.065787751</v>
      </c>
      <c r="AC141" s="32">
        <v>1.054226047</v>
      </c>
      <c r="AD141" s="32"/>
      <c r="AE141" t="s">
        <v>40</v>
      </c>
      <c r="AF141" s="40">
        <v>0.030032635999999974</v>
      </c>
      <c r="AG141" s="40">
        <v>0.03075992700000002</v>
      </c>
      <c r="AH141" s="40">
        <v>-0.004890743000000031</v>
      </c>
      <c r="AI141" s="40">
        <v>0.00864350700000005</v>
      </c>
      <c r="AJ141" s="40">
        <v>0.02242901599999997</v>
      </c>
      <c r="AK141" s="40">
        <v>0.039651991</v>
      </c>
      <c r="AL141" s="40">
        <v>0.0035945280000000412</v>
      </c>
      <c r="AM141" s="40">
        <v>0.03216862800000003</v>
      </c>
      <c r="AN141" s="40">
        <v>0.041978813999999975</v>
      </c>
      <c r="AO141" s="40">
        <v>0.02947055700000001</v>
      </c>
      <c r="AP141" s="40">
        <v>0.013599057999999997</v>
      </c>
      <c r="AQ141" s="40">
        <v>0.02105379699999993</v>
      </c>
      <c r="AR141" s="40">
        <v>0.01591802200000003</v>
      </c>
      <c r="AS141" s="40">
        <v>-0.004268919000000038</v>
      </c>
      <c r="AT141" s="40">
        <v>0.005394391000000054</v>
      </c>
      <c r="AU141" s="40">
        <v>-0.019013813000000046</v>
      </c>
      <c r="AV141" s="40">
        <v>0.07126310300000005</v>
      </c>
      <c r="AW141" s="40">
        <v>-0.0038529740000000645</v>
      </c>
      <c r="AX141" s="40">
        <v>0.05918225299999991</v>
      </c>
      <c r="AY141" s="40">
        <v>0.05339465000000021</v>
      </c>
      <c r="AZ141" s="40">
        <v>0.03093351099999997</v>
      </c>
      <c r="BA141" s="40">
        <v>0.016244920999999968</v>
      </c>
      <c r="BB141" s="40">
        <v>0.06465242400000004</v>
      </c>
      <c r="BC141" s="40">
        <v>0.0634920659999999</v>
      </c>
      <c r="BD141" s="40">
        <v>-0.03556029599999999</v>
      </c>
      <c r="BE141" s="40">
        <v>0.23522241200000005</v>
      </c>
      <c r="BF141" s="3">
        <v>-0.011561704000000006</v>
      </c>
      <c r="BG141" s="3"/>
      <c r="BH141" t="s">
        <v>40</v>
      </c>
      <c r="BI141" s="19">
        <v>0.12293630251291501</v>
      </c>
      <c r="BJ141" s="19">
        <v>0.11212872218300714</v>
      </c>
      <c r="BK141" s="19">
        <v>-0.01603065831284438</v>
      </c>
      <c r="BL141" s="19">
        <v>0.028792868677602994</v>
      </c>
      <c r="BM141" s="19">
        <v>0.07262350812894906</v>
      </c>
      <c r="BN141" s="19">
        <v>0.11969739289558501</v>
      </c>
      <c r="BO141" s="19">
        <v>0.0096908282407748</v>
      </c>
      <c r="BP141" s="19">
        <v>0.08589406421496243</v>
      </c>
      <c r="BQ141" s="19">
        <v>0.10322224953090942</v>
      </c>
      <c r="BR141" s="19">
        <v>0.06568534526440169</v>
      </c>
      <c r="BS141" s="19">
        <v>0.02844198973070565</v>
      </c>
      <c r="BT141" s="19">
        <v>0.04281557496448921</v>
      </c>
      <c r="BU141" s="19">
        <v>0.031042232042216504</v>
      </c>
      <c r="BV141" s="19">
        <v>-0.008074307783495617</v>
      </c>
      <c r="BW141" s="19">
        <v>0.01028609825913971</v>
      </c>
      <c r="BX141" s="19">
        <v>-0.03588666394626956</v>
      </c>
      <c r="BY141" s="19">
        <v>0.13950844825376466</v>
      </c>
      <c r="BZ141" s="19">
        <v>-0.0066193341965201475</v>
      </c>
      <c r="CA141" s="19">
        <v>0.10235145504833122</v>
      </c>
      <c r="CB141" s="19">
        <v>0.08376839437627293</v>
      </c>
      <c r="CC141" s="4">
        <v>0.044779081520486104</v>
      </c>
      <c r="CD141" s="4">
        <v>0.022508113712191847</v>
      </c>
      <c r="CE141" s="4">
        <v>0.08760714882492024</v>
      </c>
      <c r="CF141" s="4">
        <v>0.0791046729818497</v>
      </c>
      <c r="CG141" s="4">
        <v>-0.0410567411504914</v>
      </c>
      <c r="CH141" s="4">
        <v>0.2832075948211463</v>
      </c>
      <c r="CI141" s="4">
        <v>-0.01084803610207752</v>
      </c>
    </row>
    <row r="142" spans="1:87" ht="12.75">
      <c r="A142" t="s">
        <v>41</v>
      </c>
      <c r="B142" s="22">
        <v>0.055674956000000005</v>
      </c>
      <c r="C142" s="22">
        <v>0.062315663</v>
      </c>
      <c r="D142" s="22">
        <v>0.06888846800000001</v>
      </c>
      <c r="E142" s="22">
        <v>0.07380695500000001</v>
      </c>
      <c r="F142" s="22">
        <v>0.07688687699999999</v>
      </c>
      <c r="G142" s="22">
        <v>0.074719986</v>
      </c>
      <c r="H142" s="22">
        <v>0.07984522</v>
      </c>
      <c r="I142" s="22">
        <v>0.075716859</v>
      </c>
      <c r="J142" s="22">
        <v>0.077685591</v>
      </c>
      <c r="K142" s="22">
        <v>0.078820607</v>
      </c>
      <c r="L142" s="22">
        <v>0.085459439</v>
      </c>
      <c r="M142" s="22">
        <v>0.08373922399999999</v>
      </c>
      <c r="N142" s="22">
        <v>0.074197</v>
      </c>
      <c r="O142" s="34">
        <v>0.072579887</v>
      </c>
      <c r="P142" s="34">
        <v>0.058504133</v>
      </c>
      <c r="Q142" s="34">
        <v>0.044636242</v>
      </c>
      <c r="R142" s="34">
        <v>0.028129919</v>
      </c>
      <c r="S142" s="24">
        <v>0.032395201</v>
      </c>
      <c r="T142" s="24">
        <f>29044251/1000000000</f>
        <v>0.029044251</v>
      </c>
      <c r="U142" s="29">
        <v>0.032875245</v>
      </c>
      <c r="V142" s="24">
        <v>0.034211723</v>
      </c>
      <c r="W142" s="22">
        <v>0.035708823</v>
      </c>
      <c r="X142" s="22">
        <v>0.037679561</v>
      </c>
      <c r="Y142" s="2">
        <v>0.044219752</v>
      </c>
      <c r="Z142" s="2">
        <v>0.045892385</v>
      </c>
      <c r="AA142" s="24">
        <v>0.042319438</v>
      </c>
      <c r="AB142" s="3">
        <v>0.047309331</v>
      </c>
      <c r="AC142" s="3">
        <v>0.052766927</v>
      </c>
      <c r="AD142" s="3"/>
      <c r="AE142" t="s">
        <v>41</v>
      </c>
      <c r="AF142" s="40">
        <v>0.006640706999999996</v>
      </c>
      <c r="AG142" s="40">
        <v>0.006572805000000008</v>
      </c>
      <c r="AH142" s="40">
        <v>0.004918486999999999</v>
      </c>
      <c r="AI142" s="40">
        <v>0.003079921999999985</v>
      </c>
      <c r="AJ142" s="40">
        <v>-0.0021668909999999902</v>
      </c>
      <c r="AK142" s="40">
        <v>0.005125233999999992</v>
      </c>
      <c r="AL142" s="40">
        <v>-0.004128360999999997</v>
      </c>
      <c r="AM142" s="40">
        <v>0.001968732000000001</v>
      </c>
      <c r="AN142" s="40">
        <v>0.0011350160000000026</v>
      </c>
      <c r="AO142" s="40">
        <v>0.006638831999999997</v>
      </c>
      <c r="AP142" s="40">
        <v>-0.001720215000000011</v>
      </c>
      <c r="AQ142" s="40">
        <v>-0.009542223999999988</v>
      </c>
      <c r="AR142" s="40">
        <v>-0.0016171130000000034</v>
      </c>
      <c r="AS142" s="40">
        <v>-0.014075753999999996</v>
      </c>
      <c r="AT142" s="40">
        <v>-0.013867891</v>
      </c>
      <c r="AU142" s="40">
        <v>-0.016506323</v>
      </c>
      <c r="AV142" s="40">
        <v>0.004265281999999999</v>
      </c>
      <c r="AW142" s="40">
        <v>-0.0033509499999999984</v>
      </c>
      <c r="AX142" s="40">
        <v>0.0038309939999999973</v>
      </c>
      <c r="AY142" s="40">
        <v>0.001336478000000002</v>
      </c>
      <c r="AZ142" s="40">
        <v>0.0014971000000000012</v>
      </c>
      <c r="BA142" s="40">
        <v>0.0019707379999999997</v>
      </c>
      <c r="BB142" s="40">
        <v>0.006540191000000001</v>
      </c>
      <c r="BC142" s="40">
        <v>0.0016726329999999998</v>
      </c>
      <c r="BD142" s="40">
        <v>-0.003572947</v>
      </c>
      <c r="BE142" s="40">
        <v>0.004989893000000002</v>
      </c>
      <c r="BF142" s="3">
        <v>0.005457595999999995</v>
      </c>
      <c r="BG142" s="3"/>
      <c r="BH142" t="s">
        <v>41</v>
      </c>
      <c r="BI142" s="19">
        <v>0.11927637625793534</v>
      </c>
      <c r="BJ142" s="19">
        <v>0.10547596998205745</v>
      </c>
      <c r="BK142" s="19">
        <v>0.07139782815318231</v>
      </c>
      <c r="BL142" s="19">
        <v>0.041729427802569344</v>
      </c>
      <c r="BM142" s="19">
        <v>-0.028182845819059478</v>
      </c>
      <c r="BN142" s="19">
        <v>0.06859254497183648</v>
      </c>
      <c r="BO142" s="19">
        <v>-0.05170454787399919</v>
      </c>
      <c r="BP142" s="19">
        <v>0.026001237056069652</v>
      </c>
      <c r="BQ142" s="19">
        <v>0.014610379935192905</v>
      </c>
      <c r="BR142" s="19">
        <v>0.08422711081126281</v>
      </c>
      <c r="BS142" s="19">
        <v>-0.020129022845563158</v>
      </c>
      <c r="BT142" s="19">
        <v>-0.11395166499273972</v>
      </c>
      <c r="BU142" s="19">
        <v>-0.021794856934916552</v>
      </c>
      <c r="BV142" s="19">
        <v>-0.19393463646478254</v>
      </c>
      <c r="BW142" s="19">
        <v>-0.23704121895114658</v>
      </c>
      <c r="BX142" s="19">
        <v>-0.36979643133935874</v>
      </c>
      <c r="BY142" s="19">
        <v>0.15162795171930638</v>
      </c>
      <c r="BZ142" s="19">
        <v>-0.10343970392404722</v>
      </c>
      <c r="CA142" s="19">
        <v>0.13190197261413272</v>
      </c>
      <c r="CB142" s="19">
        <v>0.04065302022844247</v>
      </c>
      <c r="CC142" s="4">
        <v>0.04375985389569538</v>
      </c>
      <c r="CD142" s="4">
        <v>0.05518910550482158</v>
      </c>
      <c r="CE142" s="4">
        <v>0.17357397024875107</v>
      </c>
      <c r="CF142" s="4">
        <v>0.03782547220074865</v>
      </c>
      <c r="CG142" s="4">
        <v>-0.07785489902082883</v>
      </c>
      <c r="CH142" s="4">
        <v>0.117910190584289</v>
      </c>
      <c r="CI142" s="4">
        <v>0.11535982193449311</v>
      </c>
    </row>
    <row r="143" spans="1:87" ht="12.75">
      <c r="A143" t="s">
        <v>42</v>
      </c>
      <c r="B143" s="22">
        <v>0.014871713</v>
      </c>
      <c r="C143" s="22">
        <v>0.019582034</v>
      </c>
      <c r="D143" s="22">
        <v>0.037537949</v>
      </c>
      <c r="E143" s="22">
        <v>0.020639155</v>
      </c>
      <c r="F143" s="22">
        <v>0.018487672</v>
      </c>
      <c r="G143" s="22">
        <v>0.024840589</v>
      </c>
      <c r="H143" s="22">
        <v>0.054383347</v>
      </c>
      <c r="I143" s="22">
        <v>0.025184594</v>
      </c>
      <c r="J143" s="22">
        <v>0.028758473</v>
      </c>
      <c r="K143" s="22">
        <v>0.044088777999999995</v>
      </c>
      <c r="L143" s="22">
        <v>0.051720603</v>
      </c>
      <c r="M143" s="22">
        <v>0.043326889</v>
      </c>
      <c r="N143" s="22">
        <v>0.045167</v>
      </c>
      <c r="O143" s="34">
        <v>0.038697184</v>
      </c>
      <c r="P143" s="34">
        <v>0.026031664</v>
      </c>
      <c r="Q143" s="34">
        <v>0.025520587</v>
      </c>
      <c r="R143" s="34">
        <v>0.019303048</v>
      </c>
      <c r="S143" s="24">
        <v>0.026508137</v>
      </c>
      <c r="T143" s="24">
        <f>15939415/1000000000</f>
        <v>0.015939415</v>
      </c>
      <c r="U143" s="29">
        <v>0.049849967</v>
      </c>
      <c r="V143" s="24">
        <v>0.066466534</v>
      </c>
      <c r="W143" s="22">
        <v>0.054986861</v>
      </c>
      <c r="X143" s="22">
        <v>0.04967754</v>
      </c>
      <c r="Y143" s="2">
        <v>0.049671957</v>
      </c>
      <c r="Z143" s="2">
        <v>0.081715095</v>
      </c>
      <c r="AA143" s="24">
        <v>0.030241372</v>
      </c>
      <c r="AB143" s="3">
        <v>0.021820031</v>
      </c>
      <c r="AC143" s="3">
        <v>0.058930574</v>
      </c>
      <c r="AD143" s="3"/>
      <c r="AE143" t="s">
        <v>42</v>
      </c>
      <c r="AF143" s="40">
        <v>0.004710321000000002</v>
      </c>
      <c r="AG143" s="40">
        <v>0.017955915</v>
      </c>
      <c r="AH143" s="40">
        <v>-0.016898794</v>
      </c>
      <c r="AI143" s="40">
        <v>-0.002151482999999999</v>
      </c>
      <c r="AJ143" s="40">
        <v>0.006352917</v>
      </c>
      <c r="AK143" s="40">
        <v>0.029542758</v>
      </c>
      <c r="AL143" s="40">
        <v>-0.029198752999999997</v>
      </c>
      <c r="AM143" s="40">
        <v>0.0035738789999999986</v>
      </c>
      <c r="AN143" s="40">
        <v>0.015330304999999995</v>
      </c>
      <c r="AO143" s="40">
        <v>0.007631825000000002</v>
      </c>
      <c r="AP143" s="40">
        <v>-0.008393713999999997</v>
      </c>
      <c r="AQ143" s="40">
        <v>0.0018401109999999984</v>
      </c>
      <c r="AR143" s="40">
        <v>-0.006469815999999996</v>
      </c>
      <c r="AS143" s="40">
        <v>-0.012665520000000003</v>
      </c>
      <c r="AT143" s="40">
        <v>-0.0005110769999999987</v>
      </c>
      <c r="AU143" s="40">
        <v>-0.006217539000000001</v>
      </c>
      <c r="AV143" s="40">
        <v>0.007205089000000001</v>
      </c>
      <c r="AW143" s="40">
        <v>-0.010568722000000003</v>
      </c>
      <c r="AX143" s="40">
        <v>0.033910552000000004</v>
      </c>
      <c r="AY143" s="40">
        <v>0.016616566999999992</v>
      </c>
      <c r="AZ143" s="40">
        <v>-0.011479672999999996</v>
      </c>
      <c r="BA143" s="40">
        <v>-0.005309320999999999</v>
      </c>
      <c r="BB143" s="40">
        <v>-5.582999999996507E-06</v>
      </c>
      <c r="BC143" s="40">
        <v>0.032043138</v>
      </c>
      <c r="BD143" s="40">
        <v>-0.051473723</v>
      </c>
      <c r="BE143" s="40">
        <v>-0.008421340999999999</v>
      </c>
      <c r="BF143" s="3">
        <v>0.037110542999999996</v>
      </c>
      <c r="BG143" s="3"/>
      <c r="BH143" t="s">
        <v>42</v>
      </c>
      <c r="BI143" s="19">
        <v>0.31673022468897843</v>
      </c>
      <c r="BJ143" s="19">
        <v>0.9169586264634204</v>
      </c>
      <c r="BK143" s="19">
        <v>-0.4501789375866007</v>
      </c>
      <c r="BL143" s="19">
        <v>-0.10424278513340296</v>
      </c>
      <c r="BM143" s="19">
        <v>0.3436299064587472</v>
      </c>
      <c r="BN143" s="19">
        <v>1.1892937804333061</v>
      </c>
      <c r="BO143" s="19">
        <v>-0.5369061415068844</v>
      </c>
      <c r="BP143" s="19">
        <v>0.1419073501840053</v>
      </c>
      <c r="BQ143" s="19">
        <v>0.5330708970535395</v>
      </c>
      <c r="BR143" s="19">
        <v>0.17310130482636654</v>
      </c>
      <c r="BS143" s="19">
        <v>-0.16228956185990323</v>
      </c>
      <c r="BT143" s="19">
        <v>0.04247041600425081</v>
      </c>
      <c r="BU143" s="19">
        <v>-0.14324210153430594</v>
      </c>
      <c r="BV143" s="19">
        <v>-0.3272982344141631</v>
      </c>
      <c r="BW143" s="19">
        <v>-0.01963289784318047</v>
      </c>
      <c r="BX143" s="19">
        <v>-0.2436283695198704</v>
      </c>
      <c r="BY143" s="19">
        <v>0.37326172529851254</v>
      </c>
      <c r="BZ143" s="19">
        <v>-0.3986972754818644</v>
      </c>
      <c r="CA143" s="19">
        <v>2.127465280250248</v>
      </c>
      <c r="CB143" s="19">
        <v>0.33333155466281433</v>
      </c>
      <c r="CC143" s="4">
        <v>-0.17271357943833804</v>
      </c>
      <c r="CD143" s="4">
        <v>-0.09655617548344865</v>
      </c>
      <c r="CE143" s="4">
        <v>-0.00011238479200049977</v>
      </c>
      <c r="CF143" s="4">
        <v>0.6450951388929572</v>
      </c>
      <c r="CG143" s="4">
        <v>-0.6299169449659209</v>
      </c>
      <c r="CH143" s="4">
        <v>-0.27847086435099566</v>
      </c>
      <c r="CI143" s="4">
        <v>1.700755741364437</v>
      </c>
    </row>
    <row r="144" spans="1:87" ht="12.75">
      <c r="A144" t="s">
        <v>43</v>
      </c>
      <c r="B144" s="22">
        <v>0.157610274</v>
      </c>
      <c r="C144" s="22">
        <v>0.16989747600000002</v>
      </c>
      <c r="D144" s="22">
        <v>0.18348377700000001</v>
      </c>
      <c r="E144" s="22">
        <v>0.176753565</v>
      </c>
      <c r="F144" s="22">
        <v>0.186233974</v>
      </c>
      <c r="G144" s="22">
        <v>0.197361349</v>
      </c>
      <c r="H144" s="22">
        <v>0.209746642</v>
      </c>
      <c r="I144" s="22">
        <v>0.234089279</v>
      </c>
      <c r="J144" s="22">
        <v>0.250546211</v>
      </c>
      <c r="K144" s="22">
        <v>0.274794914</v>
      </c>
      <c r="L144" s="22">
        <v>0.291531317</v>
      </c>
      <c r="M144" s="22">
        <v>0.31441053</v>
      </c>
      <c r="N144" s="22">
        <v>0.321231</v>
      </c>
      <c r="O144" s="34">
        <v>0.349221171</v>
      </c>
      <c r="P144" s="22">
        <v>0.361517084</v>
      </c>
      <c r="Q144" s="22">
        <v>0.372039785</v>
      </c>
      <c r="R144" s="22">
        <v>0.37515530500000005</v>
      </c>
      <c r="S144" s="24">
        <v>0.40382134999999997</v>
      </c>
      <c r="T144" s="24">
        <f>428739764/1000000000</f>
        <v>0.428739764</v>
      </c>
      <c r="U144" s="29">
        <v>0.443693476</v>
      </c>
      <c r="V144" s="24">
        <v>0.46804485</v>
      </c>
      <c r="W144" s="22">
        <v>0.496964078</v>
      </c>
      <c r="X144" s="22">
        <v>0.533198808</v>
      </c>
      <c r="Y144" s="2">
        <v>0.563358806</v>
      </c>
      <c r="Z144" s="2">
        <v>0.589467727</v>
      </c>
      <c r="AA144" s="24">
        <v>0.629079729</v>
      </c>
      <c r="AB144" s="3">
        <v>0.807039032</v>
      </c>
      <c r="AC144" s="3">
        <v>0.789001741</v>
      </c>
      <c r="AD144" s="3"/>
      <c r="AE144" t="s">
        <v>43</v>
      </c>
      <c r="AF144" s="40">
        <v>0.012287202000000025</v>
      </c>
      <c r="AG144" s="40">
        <v>0.013586300999999995</v>
      </c>
      <c r="AH144" s="40">
        <v>-0.006730212000000013</v>
      </c>
      <c r="AI144" s="40">
        <v>0.009480408999999995</v>
      </c>
      <c r="AJ144" s="40">
        <v>0.011127374999999995</v>
      </c>
      <c r="AK144" s="40">
        <v>0.01238529300000002</v>
      </c>
      <c r="AL144" s="40">
        <v>0.024342637</v>
      </c>
      <c r="AM144" s="40">
        <v>0.016456932000000007</v>
      </c>
      <c r="AN144" s="40">
        <v>0.024248702999999983</v>
      </c>
      <c r="AO144" s="40">
        <v>0.01673640300000001</v>
      </c>
      <c r="AP144" s="40">
        <v>0.02287921300000001</v>
      </c>
      <c r="AQ144" s="40">
        <v>0.006820469999999967</v>
      </c>
      <c r="AR144" s="40">
        <v>0.027990171000000008</v>
      </c>
      <c r="AS144" s="40">
        <v>0.012295912999999992</v>
      </c>
      <c r="AT144" s="40">
        <v>0.010522701000000023</v>
      </c>
      <c r="AU144" s="40">
        <v>0.0031155200000000383</v>
      </c>
      <c r="AV144" s="40">
        <v>0.028666044999999918</v>
      </c>
      <c r="AW144" s="40">
        <v>0.024918414000000055</v>
      </c>
      <c r="AX144" s="40">
        <v>0.014953711999999952</v>
      </c>
      <c r="AY144" s="40">
        <v>0.024351374000000037</v>
      </c>
      <c r="AZ144" s="40">
        <v>0.028919227999999964</v>
      </c>
      <c r="BA144" s="40">
        <v>0.03623472999999999</v>
      </c>
      <c r="BB144" s="40">
        <v>0.03015999800000002</v>
      </c>
      <c r="BC144" s="40">
        <v>0.026108921000000063</v>
      </c>
      <c r="BD144" s="40">
        <v>0.039612001999999924</v>
      </c>
      <c r="BE144" s="40">
        <v>0.17795930300000007</v>
      </c>
      <c r="BF144" s="3">
        <v>-0.018037291000000066</v>
      </c>
      <c r="BG144" s="3"/>
      <c r="BH144" t="s">
        <v>43</v>
      </c>
      <c r="BI144" s="19">
        <v>0.07795939749460765</v>
      </c>
      <c r="BJ144" s="19">
        <v>0.07996764472239713</v>
      </c>
      <c r="BK144" s="19">
        <v>-0.03668014747701653</v>
      </c>
      <c r="BL144" s="19">
        <v>0.053636309966364724</v>
      </c>
      <c r="BM144" s="19">
        <v>0.05974943648037063</v>
      </c>
      <c r="BN144" s="19">
        <v>0.06275439979891918</v>
      </c>
      <c r="BO144" s="19">
        <v>0.11605733835776974</v>
      </c>
      <c r="BP144" s="19">
        <v>0.07030194663464279</v>
      </c>
      <c r="BQ144" s="19">
        <v>0.09678335546650906</v>
      </c>
      <c r="BR144" s="19">
        <v>0.0609050682793933</v>
      </c>
      <c r="BS144" s="19">
        <v>0.07847943485262</v>
      </c>
      <c r="BT144" s="19">
        <v>0.021692880324332545</v>
      </c>
      <c r="BU144" s="19">
        <v>0.08713409042091208</v>
      </c>
      <c r="BV144" s="19">
        <v>0.035209529149651676</v>
      </c>
      <c r="BW144" s="19">
        <v>0.029107064273620947</v>
      </c>
      <c r="BX144" s="19">
        <v>0.008374158156230625</v>
      </c>
      <c r="BY144" s="19">
        <v>0.0764111412472227</v>
      </c>
      <c r="BZ144" s="19">
        <v>0.06170652938483826</v>
      </c>
      <c r="CA144" s="19">
        <v>0.034878295076917455</v>
      </c>
      <c r="CB144" s="19">
        <v>0.05488332670458296</v>
      </c>
      <c r="CC144" s="4">
        <v>0.061787300939215466</v>
      </c>
      <c r="CD144" s="4">
        <v>0.07291217133001712</v>
      </c>
      <c r="CE144" s="4">
        <v>0.05656426373706376</v>
      </c>
      <c r="CF144" s="4">
        <v>0.046345101420141935</v>
      </c>
      <c r="CG144" s="4">
        <v>0.06719961108235518</v>
      </c>
      <c r="CH144" s="4">
        <v>0.2828883125560068</v>
      </c>
      <c r="CI144" s="4">
        <v>-0.022349961135460998</v>
      </c>
    </row>
    <row r="145" spans="1:87" ht="12.75">
      <c r="A145" t="s">
        <v>44</v>
      </c>
      <c r="B145" s="22">
        <v>0.016137341</v>
      </c>
      <c r="C145" s="22">
        <v>0.022531746999999998</v>
      </c>
      <c r="D145" s="22">
        <v>0.015176653</v>
      </c>
      <c r="E145" s="22">
        <v>0.028996429</v>
      </c>
      <c r="F145" s="22">
        <v>0.027231088</v>
      </c>
      <c r="G145" s="22">
        <v>0.034346703</v>
      </c>
      <c r="H145" s="22">
        <v>0.026945409</v>
      </c>
      <c r="I145" s="22">
        <v>0.039524414</v>
      </c>
      <c r="J145" s="22">
        <v>0.049693499</v>
      </c>
      <c r="K145" s="22">
        <v>0.050958289000000004</v>
      </c>
      <c r="L145" s="22">
        <v>0.049421785999999995</v>
      </c>
      <c r="M145" s="22">
        <v>0.050255560000000005</v>
      </c>
      <c r="N145" s="22">
        <v>0.072191</v>
      </c>
      <c r="O145" s="34">
        <v>0.06820578</v>
      </c>
      <c r="P145" s="34">
        <v>0.078382222</v>
      </c>
      <c r="Q145" s="34">
        <v>0.08763288</v>
      </c>
      <c r="R145" s="34">
        <v>0.088227409</v>
      </c>
      <c r="S145" s="24">
        <v>0.11935409599999999</v>
      </c>
      <c r="T145" s="24">
        <f>104502380/1000000000</f>
        <v>0.10450238</v>
      </c>
      <c r="U145" s="29">
        <v>0.110989375</v>
      </c>
      <c r="V145" s="24">
        <v>0.122079606</v>
      </c>
      <c r="W145" s="22">
        <v>0.134076462</v>
      </c>
      <c r="X145" s="22">
        <v>0.117425236</v>
      </c>
      <c r="Y145" s="2">
        <v>0.145383054</v>
      </c>
      <c r="Z145" s="2">
        <v>0.149050428</v>
      </c>
      <c r="AA145" s="24">
        <v>0.1289248</v>
      </c>
      <c r="AB145" s="3">
        <v>0.189619356</v>
      </c>
      <c r="AC145" s="3">
        <v>0.153526805</v>
      </c>
      <c r="AD145" s="3"/>
      <c r="AE145" t="s">
        <v>44</v>
      </c>
      <c r="AF145" s="40">
        <v>0.006394405999999998</v>
      </c>
      <c r="AG145" s="40">
        <v>-0.007355093999999998</v>
      </c>
      <c r="AH145" s="40">
        <v>0.013819776</v>
      </c>
      <c r="AI145" s="40">
        <v>-0.0017653410000000001</v>
      </c>
      <c r="AJ145" s="40">
        <v>0.007115614999999999</v>
      </c>
      <c r="AK145" s="40">
        <v>-0.007401293999999999</v>
      </c>
      <c r="AL145" s="40">
        <v>0.012579005</v>
      </c>
      <c r="AM145" s="40">
        <v>0.010169085000000001</v>
      </c>
      <c r="AN145" s="40">
        <v>0.0012647900000000017</v>
      </c>
      <c r="AO145" s="40">
        <v>-0.0015365030000000085</v>
      </c>
      <c r="AP145" s="40">
        <v>0.0008337740000000093</v>
      </c>
      <c r="AQ145" s="40">
        <v>0.02193544</v>
      </c>
      <c r="AR145" s="40">
        <v>-0.0039852200000000115</v>
      </c>
      <c r="AS145" s="40">
        <v>0.010176442000000008</v>
      </c>
      <c r="AT145" s="40">
        <v>0.009250657999999995</v>
      </c>
      <c r="AU145" s="40">
        <v>0.0005945290000000103</v>
      </c>
      <c r="AV145" s="40">
        <v>0.031126686999999986</v>
      </c>
      <c r="AW145" s="40">
        <v>-0.014851715999999987</v>
      </c>
      <c r="AX145" s="40">
        <v>0.006486994999999995</v>
      </c>
      <c r="AY145" s="40">
        <v>0.011090230999999992</v>
      </c>
      <c r="AZ145" s="40">
        <v>0.011996856000000014</v>
      </c>
      <c r="BA145" s="40">
        <v>-0.016651226000000005</v>
      </c>
      <c r="BB145" s="40">
        <v>0.02795781800000001</v>
      </c>
      <c r="BC145" s="40">
        <v>0.003667374000000001</v>
      </c>
      <c r="BD145" s="40">
        <v>-0.020125628000000007</v>
      </c>
      <c r="BE145" s="40">
        <v>0.06069455599999998</v>
      </c>
      <c r="BF145" s="3">
        <v>-0.036092551</v>
      </c>
      <c r="BG145" s="3"/>
      <c r="BH145" t="s">
        <v>44</v>
      </c>
      <c r="BI145" s="19">
        <v>0.39624904747318646</v>
      </c>
      <c r="BJ145" s="19">
        <v>-0.32643247769469447</v>
      </c>
      <c r="BK145" s="19">
        <v>0.9105944505682512</v>
      </c>
      <c r="BL145" s="19">
        <v>-0.060881324386530496</v>
      </c>
      <c r="BM145" s="19">
        <v>0.2613048365897095</v>
      </c>
      <c r="BN145" s="19">
        <v>-0.21548775729653002</v>
      </c>
      <c r="BO145" s="19">
        <v>0.46683295844572265</v>
      </c>
      <c r="BP145" s="19">
        <v>0.2572861674811928</v>
      </c>
      <c r="BQ145" s="19">
        <v>0.025451820166658052</v>
      </c>
      <c r="BR145" s="19">
        <v>-0.030152170140563556</v>
      </c>
      <c r="BS145" s="19">
        <v>0.01687057606538156</v>
      </c>
      <c r="BT145" s="19">
        <v>0.43647787428893436</v>
      </c>
      <c r="BU145" s="19">
        <v>-0.05520383427297047</v>
      </c>
      <c r="BV145" s="19">
        <v>0.14920204709923424</v>
      </c>
      <c r="BW145" s="19">
        <v>0.11801984893972507</v>
      </c>
      <c r="BX145" s="19">
        <v>0.006784314289339918</v>
      </c>
      <c r="BY145" s="19">
        <v>0.35280064724557403</v>
      </c>
      <c r="BZ145" s="19">
        <v>-0.12443407053244313</v>
      </c>
      <c r="CA145" s="19">
        <v>0.0620750934093558</v>
      </c>
      <c r="CB145" s="19">
        <v>0.09992155555430411</v>
      </c>
      <c r="CC145" s="4">
        <v>0.09827076276769778</v>
      </c>
      <c r="CD145" s="4">
        <v>-0.12419201515028047</v>
      </c>
      <c r="CE145" s="4">
        <v>0.23809037096591407</v>
      </c>
      <c r="CF145" s="4">
        <v>0.025225594724403028</v>
      </c>
      <c r="CG145" s="4">
        <v>-0.1350256303859792</v>
      </c>
      <c r="CH145" s="4">
        <v>0.47077487031199566</v>
      </c>
      <c r="CI145" s="4">
        <v>-0.1903421241447524</v>
      </c>
    </row>
    <row r="146" spans="1:87" ht="12.75">
      <c r="A146" s="11"/>
      <c r="B146" s="23"/>
      <c r="C146" s="23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3"/>
      <c r="R146" s="23"/>
      <c r="S146" s="24"/>
      <c r="T146" s="24"/>
      <c r="U146" s="29"/>
      <c r="V146" s="24"/>
      <c r="W146" s="24"/>
      <c r="X146" s="23"/>
      <c r="Y146" s="23"/>
      <c r="Z146" s="23"/>
      <c r="AA146" s="23"/>
      <c r="AB146" s="3"/>
      <c r="AC146" s="3"/>
      <c r="AD146" s="3"/>
      <c r="AE146" s="11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3"/>
      <c r="BG146" s="3"/>
      <c r="BH146" s="11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4"/>
      <c r="CD146" s="4"/>
      <c r="CE146" s="4"/>
      <c r="CF146" s="4"/>
      <c r="CH146" s="4"/>
      <c r="CI146" s="4"/>
    </row>
    <row r="147" spans="1:87" ht="12.75">
      <c r="A147" s="10" t="s">
        <v>76</v>
      </c>
      <c r="B147" s="23"/>
      <c r="C147" s="23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3"/>
      <c r="R147" s="23"/>
      <c r="S147" s="24"/>
      <c r="T147" s="24"/>
      <c r="U147" s="29"/>
      <c r="V147" s="24"/>
      <c r="W147" s="24"/>
      <c r="X147" s="23"/>
      <c r="Y147" s="23"/>
      <c r="Z147" s="23"/>
      <c r="AA147" s="23"/>
      <c r="AB147" s="3"/>
      <c r="AC147" s="3"/>
      <c r="AD147" s="3"/>
      <c r="AE147" s="10" t="s">
        <v>76</v>
      </c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3"/>
      <c r="BG147" s="3"/>
      <c r="BH147" s="10" t="s">
        <v>76</v>
      </c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4"/>
      <c r="CD147" s="4"/>
      <c r="CE147" s="4"/>
      <c r="CF147" s="4"/>
      <c r="CH147" s="4"/>
      <c r="CI147" s="4"/>
    </row>
    <row r="148" spans="1:87" ht="12.75">
      <c r="A148" s="11" t="s">
        <v>34</v>
      </c>
      <c r="B148" s="34">
        <f>+B155+B162+B169+B176+B183</f>
        <v>0.31941880799999994</v>
      </c>
      <c r="C148" s="34">
        <f aca="true" t="shared" si="14" ref="C148:S152">+C155+C162+C169+C176+C183</f>
        <v>0.36788708699999995</v>
      </c>
      <c r="D148" s="34">
        <f t="shared" si="14"/>
        <v>0.39681413699999996</v>
      </c>
      <c r="E148" s="34">
        <f t="shared" si="14"/>
        <v>0.414733517</v>
      </c>
      <c r="F148" s="34">
        <f t="shared" si="14"/>
        <v>0.4298734229999999</v>
      </c>
      <c r="G148" s="34">
        <f t="shared" si="14"/>
        <v>0.460048484</v>
      </c>
      <c r="H148" s="34">
        <f t="shared" si="14"/>
        <v>0.47212945100000003</v>
      </c>
      <c r="I148" s="34">
        <f t="shared" si="14"/>
        <v>0.526533224</v>
      </c>
      <c r="J148" s="34">
        <f t="shared" si="14"/>
        <v>0.558905859</v>
      </c>
      <c r="K148" s="34">
        <f t="shared" si="14"/>
        <v>0.647930672</v>
      </c>
      <c r="L148" s="34">
        <f t="shared" si="14"/>
        <v>0.653327432</v>
      </c>
      <c r="M148" s="34">
        <f t="shared" si="14"/>
        <v>0.7064298130000001</v>
      </c>
      <c r="N148" s="34">
        <f t="shared" si="14"/>
        <v>0.733703</v>
      </c>
      <c r="O148" s="34">
        <f t="shared" si="14"/>
        <v>0.78057902</v>
      </c>
      <c r="P148" s="34">
        <f t="shared" si="14"/>
        <v>0.794741776</v>
      </c>
      <c r="Q148" s="34">
        <f t="shared" si="14"/>
        <v>0.8402038749999999</v>
      </c>
      <c r="R148" s="34">
        <f t="shared" si="14"/>
        <v>0.900637599</v>
      </c>
      <c r="S148" s="34">
        <f t="shared" si="14"/>
        <v>0.9855055180000001</v>
      </c>
      <c r="T148" s="34">
        <f aca="true" t="shared" si="15" ref="T148:Z148">+SUM(T149:T152)</f>
        <v>1.09573593</v>
      </c>
      <c r="U148" s="35">
        <f t="shared" si="15"/>
        <v>1.1443069650000002</v>
      </c>
      <c r="V148" s="34">
        <f t="shared" si="15"/>
        <v>1.142308257</v>
      </c>
      <c r="W148" s="34">
        <f t="shared" si="15"/>
        <v>1.246476645</v>
      </c>
      <c r="X148" s="34">
        <f t="shared" si="15"/>
        <v>1.315219983</v>
      </c>
      <c r="Y148" s="34">
        <f t="shared" si="15"/>
        <v>1.375234857</v>
      </c>
      <c r="Z148" s="34">
        <f t="shared" si="15"/>
        <v>1.445333888</v>
      </c>
      <c r="AA148" s="34">
        <f>+SUM(AA149:AA152)</f>
        <v>1.56409132</v>
      </c>
      <c r="AB148" s="32">
        <f aca="true" t="shared" si="16" ref="AB148:AC152">+AB155+AB162+AB169+AB176+AB183</f>
        <v>1.985191586</v>
      </c>
      <c r="AC148" s="32">
        <f t="shared" si="16"/>
        <v>1.926825673</v>
      </c>
      <c r="AD148" s="32"/>
      <c r="AE148" s="11" t="s">
        <v>34</v>
      </c>
      <c r="AF148" s="40">
        <v>0.048468279</v>
      </c>
      <c r="AG148" s="40">
        <v>0.02892705000000001</v>
      </c>
      <c r="AH148" s="40">
        <v>0.01791938000000004</v>
      </c>
      <c r="AI148" s="40">
        <v>0.015139905999999925</v>
      </c>
      <c r="AJ148" s="40">
        <v>0.03017506100000006</v>
      </c>
      <c r="AK148" s="40">
        <v>0.012080967000000054</v>
      </c>
      <c r="AL148" s="40">
        <v>0.05440377299999999</v>
      </c>
      <c r="AM148" s="40">
        <v>0.03237263499999998</v>
      </c>
      <c r="AN148" s="40">
        <v>0.08902481299999998</v>
      </c>
      <c r="AO148" s="40">
        <v>0.0053967600000000004</v>
      </c>
      <c r="AP148" s="40">
        <v>0.05310238100000009</v>
      </c>
      <c r="AQ148" s="40">
        <v>0.02727318699999992</v>
      </c>
      <c r="AR148" s="40">
        <v>0.04687602000000002</v>
      </c>
      <c r="AS148" s="40">
        <v>0.014162755999999943</v>
      </c>
      <c r="AT148" s="40">
        <v>0.04546209899999998</v>
      </c>
      <c r="AU148" s="40">
        <v>0.06043372400000002</v>
      </c>
      <c r="AV148" s="40">
        <v>0.08486791900000012</v>
      </c>
      <c r="AW148" s="40">
        <v>0.11023041199999994</v>
      </c>
      <c r="AX148" s="40">
        <v>0.04857103500000015</v>
      </c>
      <c r="AY148" s="40">
        <v>-0.0019987080000001267</v>
      </c>
      <c r="AZ148" s="40">
        <v>0.10416838799999995</v>
      </c>
      <c r="BA148" s="40">
        <v>0.06874333799999999</v>
      </c>
      <c r="BB148" s="40">
        <v>0.06001487399999994</v>
      </c>
      <c r="BC148" s="40">
        <v>0.07009903100000003</v>
      </c>
      <c r="BD148" s="40">
        <v>0.118757432</v>
      </c>
      <c r="BE148" s="40">
        <v>0.42110026600000006</v>
      </c>
      <c r="BF148" s="3">
        <v>-0.05836591300000005</v>
      </c>
      <c r="BG148" s="3"/>
      <c r="BH148" s="11" t="s">
        <v>34</v>
      </c>
      <c r="BI148" s="19">
        <v>0.15173896397484524</v>
      </c>
      <c r="BJ148" s="19">
        <v>0.07863024015300656</v>
      </c>
      <c r="BK148" s="19">
        <v>0.04515811895078738</v>
      </c>
      <c r="BL148" s="19">
        <v>0.036505142168193574</v>
      </c>
      <c r="BM148" s="19">
        <v>0.07019522349024136</v>
      </c>
      <c r="BN148" s="19">
        <v>0.026260203913638053</v>
      </c>
      <c r="BO148" s="19">
        <v>0.11523062771188994</v>
      </c>
      <c r="BP148" s="19">
        <v>0.06148260646131607</v>
      </c>
      <c r="BQ148" s="19">
        <v>0.15928409331633073</v>
      </c>
      <c r="BR148" s="19">
        <v>0.008329224457520358</v>
      </c>
      <c r="BS148" s="19">
        <v>0.08127988876487294</v>
      </c>
      <c r="BT148" s="19">
        <v>0.03860707249058289</v>
      </c>
      <c r="BU148" s="19">
        <v>0.06388963926820528</v>
      </c>
      <c r="BV148" s="19">
        <v>0.01814391065750133</v>
      </c>
      <c r="BW148" s="19">
        <v>0.05720361049700246</v>
      </c>
      <c r="BX148" s="19">
        <v>0.07192745213178174</v>
      </c>
      <c r="BY148" s="19">
        <v>0.09423093050326908</v>
      </c>
      <c r="BZ148" s="19">
        <v>0.11185164363534282</v>
      </c>
      <c r="CA148" s="19">
        <v>0.04432731798801209</v>
      </c>
      <c r="CB148" s="19">
        <v>-0.0017466537049349571</v>
      </c>
      <c r="CC148" s="4">
        <v>0.09119113633440185</v>
      </c>
      <c r="CD148" s="4">
        <v>0.055150121164123364</v>
      </c>
      <c r="CE148" s="4">
        <v>0.045631053949702606</v>
      </c>
      <c r="CF148" s="4">
        <v>0.05097240710791556</v>
      </c>
      <c r="CG148" s="4">
        <v>0.08216608839382586</v>
      </c>
      <c r="CH148" s="4">
        <v>0.26922997437259616</v>
      </c>
      <c r="CI148" s="4">
        <v>-0.029400644961226453</v>
      </c>
    </row>
    <row r="149" spans="1:87" ht="12.75">
      <c r="A149" s="11" t="s">
        <v>35</v>
      </c>
      <c r="B149" s="22">
        <f>+B156+B163+B170+B177+B184</f>
        <v>0.044645784</v>
      </c>
      <c r="C149" s="22">
        <f t="shared" si="14"/>
        <v>0.04833885299999999</v>
      </c>
      <c r="D149" s="22">
        <f t="shared" si="14"/>
        <v>0.051889932</v>
      </c>
      <c r="E149" s="22">
        <f t="shared" si="14"/>
        <v>0.053266193</v>
      </c>
      <c r="F149" s="22">
        <f t="shared" si="14"/>
        <v>0.056587812999999994</v>
      </c>
      <c r="G149" s="22">
        <f t="shared" si="14"/>
        <v>0.061498261000000005</v>
      </c>
      <c r="H149" s="22">
        <f t="shared" si="14"/>
        <v>0.062010099</v>
      </c>
      <c r="I149" s="22">
        <f t="shared" si="14"/>
        <v>0.06951052199999999</v>
      </c>
      <c r="J149" s="22">
        <f t="shared" si="14"/>
        <v>0.07044665700000001</v>
      </c>
      <c r="K149" s="22">
        <f t="shared" si="14"/>
        <v>0.077604498</v>
      </c>
      <c r="L149" s="22">
        <f t="shared" si="14"/>
        <v>0.083287615</v>
      </c>
      <c r="M149" s="22">
        <f t="shared" si="14"/>
        <v>0.08595443300000001</v>
      </c>
      <c r="N149" s="22">
        <f t="shared" si="14"/>
        <v>0.083808</v>
      </c>
      <c r="O149" s="22">
        <f t="shared" si="14"/>
        <v>0.08521963400000002</v>
      </c>
      <c r="P149" s="22">
        <f t="shared" si="14"/>
        <v>0.082497072</v>
      </c>
      <c r="Q149" s="22">
        <f t="shared" si="14"/>
        <v>0.08257866300000001</v>
      </c>
      <c r="R149" s="22">
        <f t="shared" si="14"/>
        <v>0.08635358700000001</v>
      </c>
      <c r="S149" s="22">
        <f t="shared" si="14"/>
        <v>0.09352504599999999</v>
      </c>
      <c r="T149" s="22">
        <f aca="true" t="shared" si="17" ref="S149:Z152">+T156+T163+T170+T177+T184</f>
        <v>0.096798651</v>
      </c>
      <c r="U149" s="36">
        <f t="shared" si="17"/>
        <v>0.104725501</v>
      </c>
      <c r="V149" s="22">
        <f t="shared" si="17"/>
        <v>0.11148946300000001</v>
      </c>
      <c r="W149" s="22">
        <f t="shared" si="17"/>
        <v>0.117237568</v>
      </c>
      <c r="X149" s="22">
        <f t="shared" si="17"/>
        <v>0.11832648300000001</v>
      </c>
      <c r="Y149" s="22">
        <f t="shared" si="17"/>
        <v>0.124992825</v>
      </c>
      <c r="Z149" s="22">
        <f t="shared" si="17"/>
        <v>0.136351614</v>
      </c>
      <c r="AA149" s="22">
        <f>+AA156+AA163+AA170+AA177+AA184</f>
        <v>0.139010028</v>
      </c>
      <c r="AB149" s="32">
        <f t="shared" si="16"/>
        <v>0.227146049</v>
      </c>
      <c r="AC149" s="32">
        <f t="shared" si="16"/>
        <v>0.247872052</v>
      </c>
      <c r="AD149" s="32"/>
      <c r="AE149" s="11" t="s">
        <v>35</v>
      </c>
      <c r="AF149" s="40">
        <v>0.0036930689999999863</v>
      </c>
      <c r="AG149" s="40">
        <v>0.0035510790000000125</v>
      </c>
      <c r="AH149" s="40">
        <v>0.0013762610000000036</v>
      </c>
      <c r="AI149" s="40">
        <v>0.0033216199999999904</v>
      </c>
      <c r="AJ149" s="40">
        <v>0.004910448000000012</v>
      </c>
      <c r="AK149" s="40">
        <v>0.0005118379999999936</v>
      </c>
      <c r="AL149" s="40">
        <v>0.007500422999999992</v>
      </c>
      <c r="AM149" s="40">
        <v>0.0009361350000000185</v>
      </c>
      <c r="AN149" s="40">
        <v>0.007157840999999984</v>
      </c>
      <c r="AO149" s="40">
        <v>0.005683117000000001</v>
      </c>
      <c r="AP149" s="40">
        <v>0.0026668180000000152</v>
      </c>
      <c r="AQ149" s="40">
        <v>-0.002146433000000017</v>
      </c>
      <c r="AR149" s="40">
        <v>0.0014116340000000227</v>
      </c>
      <c r="AS149" s="40">
        <v>-0.0027225620000000117</v>
      </c>
      <c r="AT149" s="40">
        <v>8.159100000000585E-05</v>
      </c>
      <c r="AU149" s="40">
        <v>0.003774923999999999</v>
      </c>
      <c r="AV149" s="40">
        <v>0.007171458999999977</v>
      </c>
      <c r="AW149" s="40">
        <v>0.0032736050000000128</v>
      </c>
      <c r="AX149" s="40">
        <v>0.00792685</v>
      </c>
      <c r="AY149" s="40">
        <v>0.006763962000000012</v>
      </c>
      <c r="AZ149" s="40">
        <v>0.0057481049999999895</v>
      </c>
      <c r="BA149" s="40">
        <v>0.0010889150000000097</v>
      </c>
      <c r="BB149" s="40">
        <v>0.006666341999999992</v>
      </c>
      <c r="BC149" s="40">
        <v>0.011358789000000008</v>
      </c>
      <c r="BD149" s="40">
        <v>0.002658413999999998</v>
      </c>
      <c r="BE149" s="40">
        <v>0.08813602099999998</v>
      </c>
      <c r="BF149" s="3">
        <v>0.02072600300000002</v>
      </c>
      <c r="BG149" s="3"/>
      <c r="BH149" s="11" t="s">
        <v>35</v>
      </c>
      <c r="BI149" s="19">
        <v>0.08271932238887296</v>
      </c>
      <c r="BJ149" s="19">
        <v>0.07346221061554799</v>
      </c>
      <c r="BK149" s="19">
        <v>0.02652269808331997</v>
      </c>
      <c r="BL149" s="19">
        <v>0.062358877421556866</v>
      </c>
      <c r="BM149" s="19">
        <v>0.08677571617761606</v>
      </c>
      <c r="BN149" s="19">
        <v>0.008322804444828018</v>
      </c>
      <c r="BO149" s="19">
        <v>0.12095486252973071</v>
      </c>
      <c r="BP149" s="19">
        <v>0.013467529419503117</v>
      </c>
      <c r="BQ149" s="19">
        <v>0.10160653897316921</v>
      </c>
      <c r="BR149" s="19">
        <v>0.07323179901247479</v>
      </c>
      <c r="BS149" s="19">
        <v>0.032019382473612856</v>
      </c>
      <c r="BT149" s="19">
        <v>-0.024971754510904828</v>
      </c>
      <c r="BU149" s="19">
        <v>0.016843666475754377</v>
      </c>
      <c r="BV149" s="19">
        <v>-0.03194759085682076</v>
      </c>
      <c r="BW149" s="19">
        <v>0.000989016919291461</v>
      </c>
      <c r="BX149" s="19">
        <v>0.04571306755111788</v>
      </c>
      <c r="BY149" s="19">
        <v>0.08304760982308675</v>
      </c>
      <c r="BZ149" s="19">
        <v>0.03500244201964908</v>
      </c>
      <c r="CA149" s="19">
        <v>0.08189008749719043</v>
      </c>
      <c r="CB149" s="19">
        <v>0.0645875353702057</v>
      </c>
      <c r="CC149" s="4">
        <v>0.05155738349910241</v>
      </c>
      <c r="CD149" s="4">
        <v>0.009288106351711508</v>
      </c>
      <c r="CE149" s="4">
        <v>0.05633854595340243</v>
      </c>
      <c r="CF149" s="4">
        <v>0.09087552825532191</v>
      </c>
      <c r="CG149" s="4">
        <v>0.019496754911900036</v>
      </c>
      <c r="CH149" s="4">
        <v>0.6340263524009935</v>
      </c>
      <c r="CI149" s="4">
        <v>0.09124527189112597</v>
      </c>
    </row>
    <row r="150" spans="1:87" ht="12.75">
      <c r="A150" s="11" t="s">
        <v>36</v>
      </c>
      <c r="B150" s="22">
        <f>+B157+B164+B171+B178+B185</f>
        <v>0.027290703</v>
      </c>
      <c r="C150" s="22">
        <f t="shared" si="14"/>
        <v>0.030442876</v>
      </c>
      <c r="D150" s="22">
        <f t="shared" si="14"/>
        <v>0.04141268699999999</v>
      </c>
      <c r="E150" s="22">
        <f t="shared" si="14"/>
        <v>0.041989645</v>
      </c>
      <c r="F150" s="22">
        <f t="shared" si="14"/>
        <v>0.036459821</v>
      </c>
      <c r="G150" s="22">
        <f t="shared" si="14"/>
        <v>0.03719651</v>
      </c>
      <c r="H150" s="22">
        <f t="shared" si="14"/>
        <v>0.034577725</v>
      </c>
      <c r="I150" s="22">
        <f t="shared" si="14"/>
        <v>0.036418275</v>
      </c>
      <c r="J150" s="22">
        <f t="shared" si="14"/>
        <v>0.030046145000000003</v>
      </c>
      <c r="K150" s="22">
        <f t="shared" si="14"/>
        <v>0.06475550100000001</v>
      </c>
      <c r="L150" s="22">
        <f t="shared" si="14"/>
        <v>0.04020844</v>
      </c>
      <c r="M150" s="22">
        <f t="shared" si="14"/>
        <v>0.032747725000000005</v>
      </c>
      <c r="N150" s="22">
        <f t="shared" si="14"/>
        <v>0.027084</v>
      </c>
      <c r="O150" s="22">
        <f t="shared" si="14"/>
        <v>0.04287987</v>
      </c>
      <c r="P150" s="22">
        <f t="shared" si="14"/>
        <v>0.030425406999999998</v>
      </c>
      <c r="Q150" s="22">
        <f t="shared" si="14"/>
        <v>0.048937867999999995</v>
      </c>
      <c r="R150" s="22">
        <f t="shared" si="14"/>
        <v>0.06392968600000001</v>
      </c>
      <c r="S150" s="22">
        <f t="shared" si="17"/>
        <v>0.06382359800000001</v>
      </c>
      <c r="T150" s="22">
        <f t="shared" si="17"/>
        <v>0.10665294</v>
      </c>
      <c r="U150" s="36">
        <f t="shared" si="17"/>
        <v>0.07184122899999999</v>
      </c>
      <c r="V150" s="22">
        <f t="shared" si="17"/>
        <v>0.06626698</v>
      </c>
      <c r="W150" s="22">
        <f t="shared" si="17"/>
        <v>0.080552324</v>
      </c>
      <c r="X150" s="22">
        <f t="shared" si="17"/>
        <v>0.081182273</v>
      </c>
      <c r="Y150" s="22">
        <f t="shared" si="17"/>
        <v>0.073511324</v>
      </c>
      <c r="Z150" s="22">
        <f t="shared" si="17"/>
        <v>0.081433795</v>
      </c>
      <c r="AA150" s="22">
        <f>+AA157+AA164+AA171+AA178+AA185</f>
        <v>0.116068526</v>
      </c>
      <c r="AB150" s="32">
        <f t="shared" si="16"/>
        <v>0.129765494</v>
      </c>
      <c r="AC150" s="32">
        <f t="shared" si="16"/>
        <v>0.140696715</v>
      </c>
      <c r="AD150" s="32"/>
      <c r="AE150" s="11" t="s">
        <v>36</v>
      </c>
      <c r="AF150" s="40">
        <v>0.003152173000000001</v>
      </c>
      <c r="AG150" s="40">
        <v>0.010969810999999989</v>
      </c>
      <c r="AH150" s="40">
        <v>0.0005769580000000094</v>
      </c>
      <c r="AI150" s="40">
        <v>-0.005529823999999996</v>
      </c>
      <c r="AJ150" s="40">
        <v>0.0007366889999999987</v>
      </c>
      <c r="AK150" s="40">
        <v>-0.0026187850000000054</v>
      </c>
      <c r="AL150" s="40">
        <v>0.0018405500000000033</v>
      </c>
      <c r="AM150" s="40">
        <v>-0.006372129999999997</v>
      </c>
      <c r="AN150" s="40">
        <v>0.034709356000000004</v>
      </c>
      <c r="AO150" s="40">
        <v>-0.02454706100000001</v>
      </c>
      <c r="AP150" s="40">
        <v>-0.007460714999999993</v>
      </c>
      <c r="AQ150" s="40">
        <v>-0.005663725000000005</v>
      </c>
      <c r="AR150" s="40">
        <v>0.01579587</v>
      </c>
      <c r="AS150" s="40">
        <v>-0.012454463000000002</v>
      </c>
      <c r="AT150" s="40">
        <v>0.018512460999999997</v>
      </c>
      <c r="AU150" s="40">
        <v>0.014991818000000018</v>
      </c>
      <c r="AV150" s="40">
        <v>-0.00010608800000000418</v>
      </c>
      <c r="AW150" s="40">
        <v>0.04282934199999999</v>
      </c>
      <c r="AX150" s="40">
        <v>-0.03481171100000001</v>
      </c>
      <c r="AY150" s="40">
        <v>-0.0055742489999999895</v>
      </c>
      <c r="AZ150" s="40">
        <v>0.014285343999999991</v>
      </c>
      <c r="BA150" s="40">
        <v>0.0006299490000000046</v>
      </c>
      <c r="BB150" s="40">
        <v>-0.007670948999999996</v>
      </c>
      <c r="BC150" s="40">
        <v>0.007922471</v>
      </c>
      <c r="BD150" s="40">
        <v>0.034634731</v>
      </c>
      <c r="BE150" s="40">
        <v>0.013696968000000004</v>
      </c>
      <c r="BF150" s="3">
        <v>0.010931220999999991</v>
      </c>
      <c r="BG150" s="3"/>
      <c r="BH150" s="11" t="s">
        <v>36</v>
      </c>
      <c r="BI150" s="19">
        <v>0.11550354712372199</v>
      </c>
      <c r="BJ150" s="19">
        <v>0.3603408232520472</v>
      </c>
      <c r="BK150" s="19">
        <v>0.013931914149883814</v>
      </c>
      <c r="BL150" s="19">
        <v>-0.13169494526567194</v>
      </c>
      <c r="BM150" s="19">
        <v>0.020205502380277695</v>
      </c>
      <c r="BN150" s="19">
        <v>-0.0704040513478282</v>
      </c>
      <c r="BO150" s="19">
        <v>0.05322935502552593</v>
      </c>
      <c r="BP150" s="19">
        <v>-0.17497067063170885</v>
      </c>
      <c r="BQ150" s="19">
        <v>1.1552016406763663</v>
      </c>
      <c r="BR150" s="19">
        <v>-0.3790729840851669</v>
      </c>
      <c r="BS150" s="19">
        <v>-0.18555096890105643</v>
      </c>
      <c r="BT150" s="19">
        <v>-0.1729501820355461</v>
      </c>
      <c r="BU150" s="19">
        <v>0.5832177669472751</v>
      </c>
      <c r="BV150" s="19">
        <v>-0.2904501109728178</v>
      </c>
      <c r="BW150" s="19">
        <v>0.608454013450009</v>
      </c>
      <c r="BX150" s="19">
        <v>0.3063439134700355</v>
      </c>
      <c r="BY150" s="19">
        <v>-0.0016594481630960013</v>
      </c>
      <c r="BZ150" s="19">
        <v>0.6710580935910255</v>
      </c>
      <c r="CA150" s="19">
        <v>-0.3264017944559241</v>
      </c>
      <c r="CB150" s="19">
        <v>-0.07759122550645661</v>
      </c>
      <c r="CC150" s="4">
        <v>0.21557258230267912</v>
      </c>
      <c r="CD150" s="4">
        <v>0.00782037027261938</v>
      </c>
      <c r="CE150" s="4">
        <v>-0.0944904437450279</v>
      </c>
      <c r="CF150" s="4">
        <v>0.1077721168510038</v>
      </c>
      <c r="CG150" s="4">
        <v>0.4253115183935613</v>
      </c>
      <c r="CH150" s="4">
        <v>0.11800759837339542</v>
      </c>
      <c r="CI150" s="4">
        <v>0.0842382721557704</v>
      </c>
    </row>
    <row r="151" spans="1:87" ht="12.75">
      <c r="A151" s="11" t="s">
        <v>37</v>
      </c>
      <c r="B151" s="22">
        <f>+B158+B165+B172+B179+B186</f>
        <v>0.231549261</v>
      </c>
      <c r="C151" s="22">
        <f t="shared" si="14"/>
        <v>0.249743319</v>
      </c>
      <c r="D151" s="22">
        <f t="shared" si="14"/>
        <v>0.275244909</v>
      </c>
      <c r="E151" s="22">
        <f t="shared" si="14"/>
        <v>0.273837547</v>
      </c>
      <c r="F151" s="22">
        <f t="shared" si="14"/>
        <v>0.29581722</v>
      </c>
      <c r="G151" s="22">
        <f t="shared" si="14"/>
        <v>0.319714501</v>
      </c>
      <c r="H151" s="22">
        <f t="shared" si="14"/>
        <v>0.33121975099999995</v>
      </c>
      <c r="I151" s="22">
        <f t="shared" si="14"/>
        <v>0.359237944</v>
      </c>
      <c r="J151" s="22">
        <f t="shared" si="14"/>
        <v>0.388292107</v>
      </c>
      <c r="K151" s="22">
        <f t="shared" si="14"/>
        <v>0.429614498</v>
      </c>
      <c r="L151" s="22">
        <f t="shared" si="14"/>
        <v>0.46426520300000007</v>
      </c>
      <c r="M151" s="22">
        <f t="shared" si="14"/>
        <v>0.508659541</v>
      </c>
      <c r="N151" s="22">
        <f t="shared" si="14"/>
        <v>0.518262</v>
      </c>
      <c r="O151" s="22">
        <f t="shared" si="14"/>
        <v>0.554367807</v>
      </c>
      <c r="P151" s="22">
        <f t="shared" si="14"/>
        <v>0.5887881850000001</v>
      </c>
      <c r="Q151" s="22">
        <f t="shared" si="14"/>
        <v>0.6148047879999999</v>
      </c>
      <c r="R151" s="22">
        <f t="shared" si="14"/>
        <v>0.629443642</v>
      </c>
      <c r="S151" s="22">
        <f t="shared" si="17"/>
        <v>0.6867274079999999</v>
      </c>
      <c r="T151" s="22">
        <f t="shared" si="17"/>
        <v>0.7436817330000001</v>
      </c>
      <c r="U151" s="36">
        <f t="shared" si="17"/>
        <v>0.8091624020000001</v>
      </c>
      <c r="V151" s="22">
        <f t="shared" si="17"/>
        <v>0.806708072</v>
      </c>
      <c r="W151" s="22">
        <f t="shared" si="17"/>
        <v>0.892439175</v>
      </c>
      <c r="X151" s="22">
        <f t="shared" si="17"/>
        <v>0.923147975</v>
      </c>
      <c r="Y151" s="22">
        <f t="shared" si="17"/>
        <v>0.996352176</v>
      </c>
      <c r="Z151" s="22">
        <f t="shared" si="17"/>
        <v>1.031920322</v>
      </c>
      <c r="AA151" s="22">
        <f>+AA158+AA165+AA172+AA179+AA186</f>
        <v>1.13100647</v>
      </c>
      <c r="AB151" s="32">
        <f t="shared" si="16"/>
        <v>1.374917859</v>
      </c>
      <c r="AC151" s="32">
        <f t="shared" si="16"/>
        <v>1.3313748479999998</v>
      </c>
      <c r="AD151" s="32"/>
      <c r="AE151" s="11" t="s">
        <v>37</v>
      </c>
      <c r="AF151" s="40">
        <v>0.018194057999999985</v>
      </c>
      <c r="AG151" s="40">
        <v>0.02550158999999999</v>
      </c>
      <c r="AH151" s="40">
        <v>-0.0014073619999999676</v>
      </c>
      <c r="AI151" s="40">
        <v>0.021979672999999977</v>
      </c>
      <c r="AJ151" s="40">
        <v>0.023897280999999992</v>
      </c>
      <c r="AK151" s="40">
        <v>0.011505249999999967</v>
      </c>
      <c r="AL151" s="40">
        <v>0.028018193000000025</v>
      </c>
      <c r="AM151" s="40">
        <v>0.02905416300000002</v>
      </c>
      <c r="AN151" s="40">
        <v>0.041322391000000014</v>
      </c>
      <c r="AO151" s="40">
        <v>0.03465070500000006</v>
      </c>
      <c r="AP151" s="40">
        <v>0.04439433799999992</v>
      </c>
      <c r="AQ151" s="40">
        <v>0.009602459000000008</v>
      </c>
      <c r="AR151" s="40">
        <v>0.03610580699999999</v>
      </c>
      <c r="AS151" s="40">
        <v>0.034420378000000085</v>
      </c>
      <c r="AT151" s="40">
        <v>0.02601660299999986</v>
      </c>
      <c r="AU151" s="40">
        <v>0.01463885400000009</v>
      </c>
      <c r="AV151" s="40">
        <v>0.05728376599999985</v>
      </c>
      <c r="AW151" s="40">
        <v>0.056954325000000194</v>
      </c>
      <c r="AX151" s="40">
        <v>0.06548066900000005</v>
      </c>
      <c r="AY151" s="40">
        <v>-0.00245433000000006</v>
      </c>
      <c r="AZ151" s="40">
        <v>0.08573110299999998</v>
      </c>
      <c r="BA151" s="40">
        <v>0.03070879999999998</v>
      </c>
      <c r="BB151" s="40">
        <v>0.07320420100000002</v>
      </c>
      <c r="BC151" s="40">
        <v>0.03556814599999991</v>
      </c>
      <c r="BD151" s="40">
        <v>0.09908614800000004</v>
      </c>
      <c r="BE151" s="40">
        <v>0.24391138899999998</v>
      </c>
      <c r="BF151" s="3">
        <v>-0.04354301100000013</v>
      </c>
      <c r="BG151" s="3"/>
      <c r="BH151" s="11" t="s">
        <v>37</v>
      </c>
      <c r="BI151" s="19">
        <v>0.07857532311450557</v>
      </c>
      <c r="BJ151" s="19">
        <v>0.10211120001972902</v>
      </c>
      <c r="BK151" s="19">
        <v>-0.005113126361221699</v>
      </c>
      <c r="BL151" s="19">
        <v>0.08026537354280337</v>
      </c>
      <c r="BM151" s="19">
        <v>0.08078394151631874</v>
      </c>
      <c r="BN151" s="19">
        <v>0.03598601240798886</v>
      </c>
      <c r="BO151" s="19">
        <v>0.08459094880486166</v>
      </c>
      <c r="BP151" s="19">
        <v>0.08087721101087257</v>
      </c>
      <c r="BQ151" s="19">
        <v>0.10642088843696226</v>
      </c>
      <c r="BR151" s="19">
        <v>0.08065534371235315</v>
      </c>
      <c r="BS151" s="19">
        <v>0.09562279859255339</v>
      </c>
      <c r="BT151" s="19">
        <v>0.01887796890848059</v>
      </c>
      <c r="BU151" s="19">
        <v>0.06966709309191102</v>
      </c>
      <c r="BV151" s="19">
        <v>0.06208942432329965</v>
      </c>
      <c r="BW151" s="19">
        <v>0.04418669338617903</v>
      </c>
      <c r="BX151" s="19">
        <v>0.023810572535749495</v>
      </c>
      <c r="BY151" s="19">
        <v>0.09100698168621718</v>
      </c>
      <c r="BZ151" s="19">
        <v>0.08293585538674204</v>
      </c>
      <c r="CA151" s="19">
        <v>0.08804931746252807</v>
      </c>
      <c r="CB151" s="19">
        <v>-0.003033173555683893</v>
      </c>
      <c r="CC151" s="4">
        <v>0.10627277199229508</v>
      </c>
      <c r="CD151" s="4">
        <v>0.03440996413004839</v>
      </c>
      <c r="CE151" s="4">
        <v>0.07929844725056134</v>
      </c>
      <c r="CF151" s="4">
        <v>0.03569836736122099</v>
      </c>
      <c r="CG151" s="4">
        <v>0.09602112284014118</v>
      </c>
      <c r="CH151" s="4">
        <v>0.2156587035262495</v>
      </c>
      <c r="CI151" s="4">
        <v>-0.031669536267184474</v>
      </c>
    </row>
    <row r="152" spans="1:87" ht="12.75">
      <c r="A152" s="11" t="s">
        <v>38</v>
      </c>
      <c r="B152" s="22">
        <f>+B159+B166+B173+B180+B187</f>
        <v>0.01593306</v>
      </c>
      <c r="C152" s="22">
        <f t="shared" si="14"/>
        <v>0.039362039</v>
      </c>
      <c r="D152" s="22">
        <f t="shared" si="14"/>
        <v>0.028266609000000005</v>
      </c>
      <c r="E152" s="22">
        <f t="shared" si="14"/>
        <v>0.045640132</v>
      </c>
      <c r="F152" s="22">
        <f t="shared" si="14"/>
        <v>0.041008569</v>
      </c>
      <c r="G152" s="22">
        <f t="shared" si="14"/>
        <v>0.041639211999999995</v>
      </c>
      <c r="H152" s="22">
        <f t="shared" si="14"/>
        <v>0.044321876</v>
      </c>
      <c r="I152" s="22">
        <f t="shared" si="14"/>
        <v>0.061366483</v>
      </c>
      <c r="J152" s="22">
        <f t="shared" si="14"/>
        <v>0.07012095</v>
      </c>
      <c r="K152" s="22">
        <f t="shared" si="14"/>
        <v>0.075956175</v>
      </c>
      <c r="L152" s="22">
        <f t="shared" si="14"/>
        <v>0.065566174</v>
      </c>
      <c r="M152" s="22">
        <f t="shared" si="14"/>
        <v>0.07906811400000001</v>
      </c>
      <c r="N152" s="22">
        <f t="shared" si="14"/>
        <v>0.104549</v>
      </c>
      <c r="O152" s="22">
        <f t="shared" si="14"/>
        <v>0.09811170899999999</v>
      </c>
      <c r="P152" s="22">
        <f t="shared" si="14"/>
        <v>0.093031112</v>
      </c>
      <c r="Q152" s="22">
        <f t="shared" si="14"/>
        <v>0.09388255599999999</v>
      </c>
      <c r="R152" s="22">
        <f t="shared" si="14"/>
        <v>0.12091068400000002</v>
      </c>
      <c r="S152" s="22">
        <f t="shared" si="17"/>
        <v>0.141429466</v>
      </c>
      <c r="T152" s="22">
        <f t="shared" si="17"/>
        <v>0.148602606</v>
      </c>
      <c r="U152" s="36">
        <f t="shared" si="17"/>
        <v>0.158577833</v>
      </c>
      <c r="V152" s="22">
        <f t="shared" si="17"/>
        <v>0.15784374199999998</v>
      </c>
      <c r="W152" s="22">
        <f t="shared" si="17"/>
        <v>0.156247578</v>
      </c>
      <c r="X152" s="22">
        <f t="shared" si="17"/>
        <v>0.192563252</v>
      </c>
      <c r="Y152" s="22">
        <f t="shared" si="17"/>
        <v>0.18037853199999998</v>
      </c>
      <c r="Z152" s="22">
        <f t="shared" si="17"/>
        <v>0.195628157</v>
      </c>
      <c r="AA152" s="22">
        <f>+AA159+AA166+AA173+AA180+AA187</f>
        <v>0.178006296</v>
      </c>
      <c r="AB152" s="32">
        <f t="shared" si="16"/>
        <v>0.25336218400000005</v>
      </c>
      <c r="AC152" s="32">
        <f t="shared" si="16"/>
        <v>0.20688205699999998</v>
      </c>
      <c r="AD152" s="32"/>
      <c r="AE152" s="11" t="s">
        <v>38</v>
      </c>
      <c r="AF152" s="40">
        <v>0.023428979000000003</v>
      </c>
      <c r="AG152" s="40">
        <v>-0.011095429999999996</v>
      </c>
      <c r="AH152" s="40">
        <v>0.017373522999999995</v>
      </c>
      <c r="AI152" s="40">
        <v>-0.004631562999999998</v>
      </c>
      <c r="AJ152" s="40">
        <v>0.0006306429999999932</v>
      </c>
      <c r="AK152" s="40">
        <v>0.002682664000000008</v>
      </c>
      <c r="AL152" s="40">
        <v>0.017044606999999996</v>
      </c>
      <c r="AM152" s="40">
        <v>0.008754467000000002</v>
      </c>
      <c r="AN152" s="40">
        <v>0.0058352249999999994</v>
      </c>
      <c r="AO152" s="40">
        <v>-0.010390000999999996</v>
      </c>
      <c r="AP152" s="40">
        <v>0.013501940000000004</v>
      </c>
      <c r="AQ152" s="40">
        <v>0.025480885999999994</v>
      </c>
      <c r="AR152" s="40">
        <v>-0.006437291000000012</v>
      </c>
      <c r="AS152" s="40">
        <v>-0.005080596999999992</v>
      </c>
      <c r="AT152" s="40">
        <v>0.0008514439999999929</v>
      </c>
      <c r="AU152" s="40">
        <v>0.027028128000000026</v>
      </c>
      <c r="AV152" s="40">
        <v>0.020518781999999985</v>
      </c>
      <c r="AW152" s="40">
        <v>0.0071731399999999945</v>
      </c>
      <c r="AX152" s="40">
        <v>0.009975227000000003</v>
      </c>
      <c r="AY152" s="40">
        <v>-0.00073409100000002</v>
      </c>
      <c r="AZ152" s="40">
        <v>-0.0015961639999999833</v>
      </c>
      <c r="BA152" s="40">
        <v>0.03631567399999999</v>
      </c>
      <c r="BB152" s="40">
        <v>-0.01218472000000001</v>
      </c>
      <c r="BC152" s="40">
        <v>0.015249625000000017</v>
      </c>
      <c r="BD152" s="40">
        <v>-0.01762186099999999</v>
      </c>
      <c r="BE152" s="40">
        <v>0.07535588800000004</v>
      </c>
      <c r="BF152" s="3">
        <v>-0.046480127000000065</v>
      </c>
      <c r="BG152" s="3"/>
      <c r="BH152" s="11" t="s">
        <v>38</v>
      </c>
      <c r="BI152" s="19">
        <v>1.4704632380722853</v>
      </c>
      <c r="BJ152" s="19">
        <v>-0.28188148484889197</v>
      </c>
      <c r="BK152" s="19">
        <v>0.614630605319513</v>
      </c>
      <c r="BL152" s="19">
        <v>-0.10148005268696414</v>
      </c>
      <c r="BM152" s="19">
        <v>0.015378322515959853</v>
      </c>
      <c r="BN152" s="19">
        <v>0.06442638731972182</v>
      </c>
      <c r="BO152" s="19">
        <v>0.38456420481840603</v>
      </c>
      <c r="BP152" s="19">
        <v>0.14265877026063237</v>
      </c>
      <c r="BQ152" s="19">
        <v>0.08321657079660215</v>
      </c>
      <c r="BR152" s="19">
        <v>-0.13678941837184397</v>
      </c>
      <c r="BS152" s="19">
        <v>0.20592844108915068</v>
      </c>
      <c r="BT152" s="19">
        <v>0.3222650030579962</v>
      </c>
      <c r="BU152" s="19">
        <v>-0.06157199973218311</v>
      </c>
      <c r="BV152" s="19">
        <v>-0.05178379881243321</v>
      </c>
      <c r="BW152" s="19">
        <v>0.009152250055873704</v>
      </c>
      <c r="BX152" s="19">
        <v>0.28789297129916264</v>
      </c>
      <c r="BY152" s="19">
        <v>0.1697019760470463</v>
      </c>
      <c r="BZ152" s="19">
        <v>0.050718850907631896</v>
      </c>
      <c r="CA152" s="19">
        <v>0.06712686451810948</v>
      </c>
      <c r="CB152" s="19">
        <v>-0.00462921573660311</v>
      </c>
      <c r="CC152" s="4">
        <v>-0.010112304610720541</v>
      </c>
      <c r="CD152" s="4">
        <v>0.2324239163566426</v>
      </c>
      <c r="CE152" s="4">
        <v>-0.0632764552605292</v>
      </c>
      <c r="CF152" s="4">
        <v>0.08454235008409991</v>
      </c>
      <c r="CG152" s="4">
        <v>-0.09007834695288772</v>
      </c>
      <c r="CH152" s="4">
        <v>0.42333271178228454</v>
      </c>
      <c r="CI152" s="4">
        <v>-0.18345329309286368</v>
      </c>
    </row>
    <row r="153" spans="1:87" ht="12.75">
      <c r="A153" s="11"/>
      <c r="B153" s="23"/>
      <c r="C153" s="23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3"/>
      <c r="R153" s="23"/>
      <c r="S153" s="24"/>
      <c r="T153" s="24"/>
      <c r="U153" s="29"/>
      <c r="V153" s="24"/>
      <c r="W153" s="24"/>
      <c r="X153" s="23"/>
      <c r="Y153" s="23"/>
      <c r="Z153" s="23"/>
      <c r="AA153" s="23"/>
      <c r="AB153" s="3"/>
      <c r="AC153" s="3"/>
      <c r="AD153" s="3"/>
      <c r="AE153" s="11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3"/>
      <c r="BG153" s="3"/>
      <c r="BH153" s="11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4"/>
      <c r="CD153" s="4"/>
      <c r="CE153" s="4"/>
      <c r="CF153" s="4"/>
      <c r="CH153" s="4"/>
      <c r="CI153" s="4"/>
    </row>
    <row r="154" spans="1:87" ht="12.75">
      <c r="A154" s="10" t="s">
        <v>59</v>
      </c>
      <c r="B154" s="23"/>
      <c r="C154" s="23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3"/>
      <c r="R154" s="23"/>
      <c r="S154" s="24"/>
      <c r="T154" s="24"/>
      <c r="U154" s="29"/>
      <c r="V154" s="24"/>
      <c r="W154" s="24"/>
      <c r="X154" s="23"/>
      <c r="Y154" s="23"/>
      <c r="Z154" s="23"/>
      <c r="AA154" s="23"/>
      <c r="AB154" s="3"/>
      <c r="AC154" s="3"/>
      <c r="AD154" s="3"/>
      <c r="AE154" s="10" t="s">
        <v>59</v>
      </c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3"/>
      <c r="BG154" s="3"/>
      <c r="BH154" s="10" t="s">
        <v>59</v>
      </c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4"/>
      <c r="CD154" s="4"/>
      <c r="CE154" s="4"/>
      <c r="CF154" s="4"/>
      <c r="CH154" s="4"/>
      <c r="CI154" s="4"/>
    </row>
    <row r="155" spans="1:87" ht="12.75">
      <c r="A155" t="s">
        <v>40</v>
      </c>
      <c r="B155" s="22">
        <v>0.042971868999999996</v>
      </c>
      <c r="C155" s="22">
        <v>0.059320717</v>
      </c>
      <c r="D155" s="22">
        <v>0.052263512</v>
      </c>
      <c r="E155" s="22">
        <v>0.050001382999999996</v>
      </c>
      <c r="F155" s="22">
        <v>0.052055427</v>
      </c>
      <c r="G155" s="22">
        <v>0.061629558</v>
      </c>
      <c r="H155" s="22">
        <v>0.058985591999999996</v>
      </c>
      <c r="I155" s="22">
        <v>0.066754448</v>
      </c>
      <c r="J155" s="22">
        <v>0.072969903</v>
      </c>
      <c r="K155" s="22">
        <v>0.085604937</v>
      </c>
      <c r="L155" s="22">
        <v>0.09040745900000001</v>
      </c>
      <c r="M155" s="22">
        <v>0.105759669</v>
      </c>
      <c r="N155" s="22">
        <v>0.098213</v>
      </c>
      <c r="O155" s="34">
        <v>0.100500453</v>
      </c>
      <c r="P155" s="34">
        <v>0.106983511</v>
      </c>
      <c r="Q155" s="34">
        <v>0.113208794</v>
      </c>
      <c r="R155" s="34">
        <v>0.123891446</v>
      </c>
      <c r="S155" s="24">
        <v>0.141380583</v>
      </c>
      <c r="T155" s="24">
        <f>+SUM(T156:T159)</f>
        <v>0.149069579</v>
      </c>
      <c r="U155" s="29">
        <v>0.16656806500000002</v>
      </c>
      <c r="V155" s="24">
        <v>0.16278030100000002</v>
      </c>
      <c r="W155" s="22">
        <v>0.171952934</v>
      </c>
      <c r="X155" s="22">
        <v>0.190550867</v>
      </c>
      <c r="Y155" s="2">
        <v>0.184744944</v>
      </c>
      <c r="Z155" s="2">
        <v>0.182185449</v>
      </c>
      <c r="AA155" s="24">
        <v>0.212814746</v>
      </c>
      <c r="AB155" s="32">
        <v>0.387167272</v>
      </c>
      <c r="AC155" s="32">
        <v>0.404126377</v>
      </c>
      <c r="AD155" s="32"/>
      <c r="AE155" t="s">
        <v>40</v>
      </c>
      <c r="AF155" s="40">
        <v>0.016348848000000006</v>
      </c>
      <c r="AG155" s="40">
        <v>-0.007057205000000004</v>
      </c>
      <c r="AH155" s="40">
        <v>-0.0022621290000000016</v>
      </c>
      <c r="AI155" s="40">
        <v>0.002054044000000005</v>
      </c>
      <c r="AJ155" s="40">
        <v>0.009574131</v>
      </c>
      <c r="AK155" s="40">
        <v>-0.0026439660000000045</v>
      </c>
      <c r="AL155" s="40">
        <v>0.007768855999999998</v>
      </c>
      <c r="AM155" s="40">
        <v>0.006215455000000009</v>
      </c>
      <c r="AN155" s="40">
        <v>0.012635034000000003</v>
      </c>
      <c r="AO155" s="40">
        <v>0.0048025220000000035</v>
      </c>
      <c r="AP155" s="40">
        <v>0.015352209999999991</v>
      </c>
      <c r="AQ155" s="40">
        <v>-0.007546669000000006</v>
      </c>
      <c r="AR155" s="40">
        <v>0.0022874530000000087</v>
      </c>
      <c r="AS155" s="40">
        <v>0.006483058</v>
      </c>
      <c r="AT155" s="40">
        <v>0.006225282999999998</v>
      </c>
      <c r="AU155" s="40">
        <v>0.010682652</v>
      </c>
      <c r="AV155" s="40">
        <v>0.017489137000000002</v>
      </c>
      <c r="AW155" s="40">
        <v>0.0076889960000000035</v>
      </c>
      <c r="AX155" s="40">
        <v>0.017498486000000008</v>
      </c>
      <c r="AY155" s="40">
        <v>-0.003787763999999999</v>
      </c>
      <c r="AZ155" s="40">
        <v>0.009172632999999986</v>
      </c>
      <c r="BA155" s="40">
        <v>0.01859793300000001</v>
      </c>
      <c r="BB155" s="40">
        <v>-0.005805923000000018</v>
      </c>
      <c r="BC155" s="40">
        <v>-0.002559494999999995</v>
      </c>
      <c r="BD155" s="40">
        <v>0.030629297</v>
      </c>
      <c r="BE155" s="40">
        <v>0.174352526</v>
      </c>
      <c r="BF155" s="3">
        <v>0.016959104999999974</v>
      </c>
      <c r="BG155" s="3"/>
      <c r="BH155" t="s">
        <v>40</v>
      </c>
      <c r="BI155" s="19">
        <v>0.38045466442243897</v>
      </c>
      <c r="BJ155" s="19">
        <v>-0.11896695382154608</v>
      </c>
      <c r="BK155" s="19">
        <v>-0.04328314178350666</v>
      </c>
      <c r="BL155" s="19">
        <v>0.04107974373428841</v>
      </c>
      <c r="BM155" s="19">
        <v>0.18392186082730624</v>
      </c>
      <c r="BN155" s="19">
        <v>-0.042900940487030664</v>
      </c>
      <c r="BO155" s="19">
        <v>0.13170768888782192</v>
      </c>
      <c r="BP155" s="19">
        <v>0.0931092262196522</v>
      </c>
      <c r="BQ155" s="19">
        <v>0.1731540468129717</v>
      </c>
      <c r="BR155" s="19">
        <v>0.0561009933340644</v>
      </c>
      <c r="BS155" s="19">
        <v>0.1698113205460181</v>
      </c>
      <c r="BT155" s="19">
        <v>-0.07135677589913794</v>
      </c>
      <c r="BU155" s="19">
        <v>0.023290735442354972</v>
      </c>
      <c r="BV155" s="19">
        <v>0.06450774903472326</v>
      </c>
      <c r="BW155" s="19">
        <v>0.05818918206937514</v>
      </c>
      <c r="BX155" s="19">
        <v>0.09436238672412675</v>
      </c>
      <c r="BY155" s="19">
        <v>0.1411650082766812</v>
      </c>
      <c r="BZ155" s="19">
        <v>0.054385091904734915</v>
      </c>
      <c r="CA155" s="19">
        <v>0.11738468785774196</v>
      </c>
      <c r="CB155" s="19">
        <v>-0.02274003723342766</v>
      </c>
      <c r="CC155" s="4">
        <v>0.05634977293720562</v>
      </c>
      <c r="CD155" s="4">
        <v>0.10815711350409415</v>
      </c>
      <c r="CE155" s="4">
        <v>-0.03046915026631717</v>
      </c>
      <c r="CF155" s="4">
        <v>-0.013854208643458167</v>
      </c>
      <c r="CG155" s="4">
        <v>0.16812153313078257</v>
      </c>
      <c r="CH155" s="4">
        <v>0.8192690087368288</v>
      </c>
      <c r="CI155" s="4">
        <v>0.043803043868852566</v>
      </c>
    </row>
    <row r="156" spans="1:87" ht="12.75">
      <c r="A156" t="s">
        <v>41</v>
      </c>
      <c r="B156" s="22">
        <v>0.0018850739999999998</v>
      </c>
      <c r="C156" s="22">
        <v>0.0023578830000000003</v>
      </c>
      <c r="D156" s="22">
        <v>0.002414155</v>
      </c>
      <c r="E156" s="22">
        <v>0.002475978</v>
      </c>
      <c r="F156" s="22">
        <v>0.002350366</v>
      </c>
      <c r="G156" s="22">
        <v>0.002631793</v>
      </c>
      <c r="H156" s="22">
        <v>0.003040767</v>
      </c>
      <c r="I156" s="22">
        <v>0.0032696</v>
      </c>
      <c r="J156" s="22">
        <v>0.003250013</v>
      </c>
      <c r="K156" s="22">
        <v>0.003730764</v>
      </c>
      <c r="L156" s="22">
        <v>0.004154677999999999</v>
      </c>
      <c r="M156" s="22">
        <v>0.003737298</v>
      </c>
      <c r="N156" s="22">
        <v>0.0037589999999999998</v>
      </c>
      <c r="O156" s="34">
        <v>0.003848663</v>
      </c>
      <c r="P156" s="34">
        <v>0.003597536</v>
      </c>
      <c r="Q156" s="34">
        <v>0.003979635</v>
      </c>
      <c r="R156" s="34">
        <v>0.004364706</v>
      </c>
      <c r="S156" s="24">
        <v>0.004482483000000001</v>
      </c>
      <c r="T156" s="24">
        <f>4520848/1000000000</f>
        <v>0.004520848</v>
      </c>
      <c r="U156" s="29">
        <v>0.005024764</v>
      </c>
      <c r="V156" s="24">
        <v>0.005110707</v>
      </c>
      <c r="W156" s="22">
        <v>0.00832022</v>
      </c>
      <c r="X156" s="22">
        <v>0.008983026</v>
      </c>
      <c r="Y156" s="2">
        <v>0.006352385</v>
      </c>
      <c r="Z156" s="2">
        <v>0.006097103</v>
      </c>
      <c r="AA156" s="24">
        <v>0.006727404</v>
      </c>
      <c r="AB156" s="3">
        <v>0.094748037</v>
      </c>
      <c r="AC156" s="3">
        <v>0.144400151</v>
      </c>
      <c r="AD156" s="3"/>
      <c r="AE156" t="s">
        <v>41</v>
      </c>
      <c r="AF156" s="40">
        <v>0.00047280900000000047</v>
      </c>
      <c r="AG156" s="40">
        <v>5.627199999999957E-05</v>
      </c>
      <c r="AH156" s="40">
        <v>6.182300000000035E-05</v>
      </c>
      <c r="AI156" s="40">
        <v>-0.0001256120000000002</v>
      </c>
      <c r="AJ156" s="40">
        <v>0.0002814269999999999</v>
      </c>
      <c r="AK156" s="40">
        <v>0.0004089740000000003</v>
      </c>
      <c r="AL156" s="40">
        <v>0.0002288329999999999</v>
      </c>
      <c r="AM156" s="40">
        <v>-1.9587000000000163E-05</v>
      </c>
      <c r="AN156" s="40">
        <v>0.0004807510000000002</v>
      </c>
      <c r="AO156" s="40">
        <v>0.0004239139999999992</v>
      </c>
      <c r="AP156" s="40">
        <v>-0.0004173799999999993</v>
      </c>
      <c r="AQ156" s="40">
        <v>2.1701999999999746E-05</v>
      </c>
      <c r="AR156" s="40">
        <v>8.966300000000024E-05</v>
      </c>
      <c r="AS156" s="40">
        <v>-0.00025112699999999986</v>
      </c>
      <c r="AT156" s="40">
        <v>0.00038209899999999946</v>
      </c>
      <c r="AU156" s="40">
        <v>0.0003850710000000007</v>
      </c>
      <c r="AV156" s="40">
        <v>0.00011777700000000033</v>
      </c>
      <c r="AW156" s="40">
        <v>3.8364999999999407E-05</v>
      </c>
      <c r="AX156" s="40">
        <v>0.0005039160000000001</v>
      </c>
      <c r="AY156" s="40">
        <v>8.594299999999978E-05</v>
      </c>
      <c r="AZ156" s="40">
        <v>0.0032095129999999998</v>
      </c>
      <c r="BA156" s="40">
        <v>0.0006628060000000002</v>
      </c>
      <c r="BB156" s="40">
        <v>-0.0026306409999999995</v>
      </c>
      <c r="BC156" s="40">
        <v>-0.0002552819999999999</v>
      </c>
      <c r="BD156" s="40">
        <v>0.0006303009999999998</v>
      </c>
      <c r="BE156" s="40">
        <v>0.08802063299999999</v>
      </c>
      <c r="BF156" s="3">
        <v>0.04965211400000001</v>
      </c>
      <c r="BG156" s="3"/>
      <c r="BH156" t="s">
        <v>41</v>
      </c>
      <c r="BI156" s="19">
        <v>0.2508172092978846</v>
      </c>
      <c r="BJ156" s="19">
        <v>0.02386547593752513</v>
      </c>
      <c r="BK156" s="19">
        <v>0.025608546261528507</v>
      </c>
      <c r="BL156" s="19">
        <v>-0.050732276296477676</v>
      </c>
      <c r="BM156" s="19">
        <v>0.11973752173065808</v>
      </c>
      <c r="BN156" s="19">
        <v>0.15539747996897946</v>
      </c>
      <c r="BO156" s="19">
        <v>0.07525502611676589</v>
      </c>
      <c r="BP156" s="19">
        <v>-0.005990641057010081</v>
      </c>
      <c r="BQ156" s="19">
        <v>0.14792279292421298</v>
      </c>
      <c r="BR156" s="19">
        <v>0.11362659230120135</v>
      </c>
      <c r="BS156" s="19">
        <v>-0.1004602522746647</v>
      </c>
      <c r="BT156" s="19">
        <v>0.005806869026767399</v>
      </c>
      <c r="BU156" s="19">
        <v>0.023852886405959096</v>
      </c>
      <c r="BV156" s="19">
        <v>-0.0652504519101828</v>
      </c>
      <c r="BW156" s="19">
        <v>0.10621130685002164</v>
      </c>
      <c r="BX156" s="19">
        <v>0.09676038129124927</v>
      </c>
      <c r="BY156" s="19">
        <v>0.026983948059731932</v>
      </c>
      <c r="BZ156" s="19">
        <v>0.008558872392823219</v>
      </c>
      <c r="CA156" s="19">
        <v>0.11146492870364146</v>
      </c>
      <c r="CB156" s="19">
        <v>0.017103887864186214</v>
      </c>
      <c r="CC156" s="4">
        <v>0.627997848438582</v>
      </c>
      <c r="CD156" s="4">
        <v>0.07966207624317628</v>
      </c>
      <c r="CE156" s="4">
        <v>-0.29284575153183345</v>
      </c>
      <c r="CF156" s="4">
        <v>-0.04018679598292608</v>
      </c>
      <c r="CG156" s="4">
        <v>0.10337712844936353</v>
      </c>
      <c r="CH156" s="4">
        <v>13.083892835928983</v>
      </c>
      <c r="CI156" s="4">
        <v>0.5240437224045076</v>
      </c>
    </row>
    <row r="157" spans="1:87" ht="12.75">
      <c r="A157" t="s">
        <v>42</v>
      </c>
      <c r="B157" s="22">
        <v>0.00026776299999999996</v>
      </c>
      <c r="C157" s="22">
        <v>0.00131277</v>
      </c>
      <c r="D157" s="22">
        <v>0.001276246</v>
      </c>
      <c r="E157" s="22">
        <v>0.000745969</v>
      </c>
      <c r="F157" s="22">
        <v>0.0007183150000000001</v>
      </c>
      <c r="G157" s="22">
        <v>0.005084147</v>
      </c>
      <c r="H157" s="22">
        <v>0.000499105</v>
      </c>
      <c r="I157" s="22">
        <v>0.00250666</v>
      </c>
      <c r="J157" s="22">
        <v>0.001094346</v>
      </c>
      <c r="K157" s="22">
        <v>0.001853937</v>
      </c>
      <c r="L157" s="22">
        <v>0.001476823</v>
      </c>
      <c r="M157" s="22">
        <v>0.0017806550000000001</v>
      </c>
      <c r="N157" s="22">
        <v>0.000798</v>
      </c>
      <c r="O157" s="34">
        <v>0.000891905</v>
      </c>
      <c r="P157" s="34">
        <v>0.001622389</v>
      </c>
      <c r="Q157" s="34">
        <v>0.000973301</v>
      </c>
      <c r="R157" s="34">
        <v>0.001279792</v>
      </c>
      <c r="S157" s="24">
        <v>0.002914387</v>
      </c>
      <c r="T157" s="24">
        <f>3594765/1000000000</f>
        <v>0.003594765</v>
      </c>
      <c r="U157" s="29">
        <v>0.002691351</v>
      </c>
      <c r="V157" s="24">
        <v>0.004369752</v>
      </c>
      <c r="W157" s="22">
        <v>0.002639318</v>
      </c>
      <c r="X157" s="22">
        <v>0.00204399</v>
      </c>
      <c r="Y157" s="2">
        <v>0.001654234</v>
      </c>
      <c r="Z157" s="2">
        <v>0.003158241</v>
      </c>
      <c r="AA157" s="24">
        <v>0.002576887</v>
      </c>
      <c r="AB157" s="3">
        <v>0.003329186</v>
      </c>
      <c r="AC157" s="3">
        <v>0.002629601</v>
      </c>
      <c r="AD157" s="3"/>
      <c r="AE157" t="s">
        <v>42</v>
      </c>
      <c r="AF157" s="40">
        <v>0.0010450070000000001</v>
      </c>
      <c r="AG157" s="40">
        <v>-3.652400000000002E-05</v>
      </c>
      <c r="AH157" s="40">
        <v>-0.000530277</v>
      </c>
      <c r="AI157" s="40">
        <v>-2.7653999999999895E-05</v>
      </c>
      <c r="AJ157" s="40">
        <v>0.004365832</v>
      </c>
      <c r="AK157" s="40">
        <v>-0.004585042</v>
      </c>
      <c r="AL157" s="40">
        <v>0.002007555</v>
      </c>
      <c r="AM157" s="40">
        <v>-0.001412314</v>
      </c>
      <c r="AN157" s="40">
        <v>0.000759591</v>
      </c>
      <c r="AO157" s="40">
        <v>-0.000377114</v>
      </c>
      <c r="AP157" s="40">
        <v>0.0003038320000000002</v>
      </c>
      <c r="AQ157" s="40">
        <v>-0.0009826550000000002</v>
      </c>
      <c r="AR157" s="40">
        <v>9.390500000000003E-05</v>
      </c>
      <c r="AS157" s="40">
        <v>0.0007304839999999999</v>
      </c>
      <c r="AT157" s="40">
        <v>-0.0006490879999999999</v>
      </c>
      <c r="AU157" s="40">
        <v>0.0003064910000000001</v>
      </c>
      <c r="AV157" s="40">
        <v>0.001634595</v>
      </c>
      <c r="AW157" s="40">
        <v>0.0006803780000000001</v>
      </c>
      <c r="AX157" s="40">
        <v>-0.0009034140000000004</v>
      </c>
      <c r="AY157" s="40">
        <v>0.0016784010000000004</v>
      </c>
      <c r="AZ157" s="40">
        <v>-0.0017304340000000003</v>
      </c>
      <c r="BA157" s="40">
        <v>-0.000595328</v>
      </c>
      <c r="BB157" s="40">
        <v>-0.0003897559999999998</v>
      </c>
      <c r="BC157" s="40">
        <v>0.001504007</v>
      </c>
      <c r="BD157" s="40">
        <v>-0.0005813540000000001</v>
      </c>
      <c r="BE157" s="40">
        <v>0.0007522990000000001</v>
      </c>
      <c r="BF157" s="3">
        <v>-0.000699585</v>
      </c>
      <c r="BG157" s="3"/>
      <c r="BH157" t="s">
        <v>42</v>
      </c>
      <c r="BI157" s="19">
        <v>3.9027311465736503</v>
      </c>
      <c r="BJ157" s="19">
        <v>-0.027822086123235616</v>
      </c>
      <c r="BK157" s="19">
        <v>-0.41549748246027807</v>
      </c>
      <c r="BL157" s="19">
        <v>-0.037071245587953244</v>
      </c>
      <c r="BM157" s="19">
        <v>6.077879481842923</v>
      </c>
      <c r="BN157" s="19">
        <v>-0.901831123293642</v>
      </c>
      <c r="BO157" s="19">
        <v>4.022309934783261</v>
      </c>
      <c r="BP157" s="19">
        <v>-0.563424636767651</v>
      </c>
      <c r="BQ157" s="19">
        <v>0.6941049722848167</v>
      </c>
      <c r="BR157" s="19">
        <v>-0.20341252156896378</v>
      </c>
      <c r="BS157" s="19">
        <v>0.20573352392263677</v>
      </c>
      <c r="BT157" s="19">
        <v>-0.5518503022764096</v>
      </c>
      <c r="BU157" s="19">
        <v>0.11767543859649127</v>
      </c>
      <c r="BV157" s="19">
        <v>0.819015478105852</v>
      </c>
      <c r="BW157" s="19">
        <v>-0.400081608048378</v>
      </c>
      <c r="BX157" s="19">
        <v>0.31489847436712803</v>
      </c>
      <c r="BY157" s="19">
        <v>1.277234894420343</v>
      </c>
      <c r="BZ157" s="19">
        <v>0.23345492551263786</v>
      </c>
      <c r="CA157" s="19">
        <v>-0.2513137854630276</v>
      </c>
      <c r="CB157" s="19">
        <v>0.6236276873585053</v>
      </c>
      <c r="CC157" s="4">
        <v>-0.3960027937512244</v>
      </c>
      <c r="CD157" s="4">
        <v>-0.22556130030560925</v>
      </c>
      <c r="CE157" s="4">
        <v>-0.19068390745551583</v>
      </c>
      <c r="CF157" s="4">
        <v>0.9091863666204417</v>
      </c>
      <c r="CG157" s="4">
        <v>-0.18407524948222764</v>
      </c>
      <c r="CH157" s="4">
        <v>0.29194101254731003</v>
      </c>
      <c r="CI157" s="4">
        <v>-0.2101369523961713</v>
      </c>
    </row>
    <row r="158" spans="1:87" ht="12.75">
      <c r="A158" t="s">
        <v>43</v>
      </c>
      <c r="B158" s="22">
        <v>0.037481189</v>
      </c>
      <c r="C158" s="22">
        <v>0.039883966</v>
      </c>
      <c r="D158" s="22">
        <v>0.043048031</v>
      </c>
      <c r="E158" s="22">
        <v>0.040070099</v>
      </c>
      <c r="F158" s="22">
        <v>0.042227508</v>
      </c>
      <c r="G158" s="22">
        <v>0.045325787</v>
      </c>
      <c r="H158" s="22">
        <v>0.047079919</v>
      </c>
      <c r="I158" s="22">
        <v>0.051998856</v>
      </c>
      <c r="J158" s="22">
        <v>0.058043584</v>
      </c>
      <c r="K158" s="22">
        <v>0.0661828</v>
      </c>
      <c r="L158" s="22">
        <v>0.070629253</v>
      </c>
      <c r="M158" s="22">
        <v>0.080710279</v>
      </c>
      <c r="N158" s="22">
        <v>0.07883499999999999</v>
      </c>
      <c r="O158" s="34">
        <v>0.080016891</v>
      </c>
      <c r="P158" s="22">
        <v>0.08456796300000001</v>
      </c>
      <c r="Q158" s="22">
        <v>0.08940458</v>
      </c>
      <c r="R158" s="22">
        <v>0.08929782</v>
      </c>
      <c r="S158" s="24">
        <v>0.098860452</v>
      </c>
      <c r="T158" s="24">
        <f>104620225/1000000000</f>
        <v>0.104620225</v>
      </c>
      <c r="U158" s="29">
        <v>0.11817639</v>
      </c>
      <c r="V158" s="24">
        <v>0.113088691</v>
      </c>
      <c r="W158" s="22">
        <v>0.118001202</v>
      </c>
      <c r="X158" s="22">
        <v>0.126916276</v>
      </c>
      <c r="Y158" s="2">
        <v>0.135595456</v>
      </c>
      <c r="Z158" s="2">
        <v>0.139470997</v>
      </c>
      <c r="AA158" s="24">
        <v>0.156623594</v>
      </c>
      <c r="AB158" s="3">
        <v>0.220920161</v>
      </c>
      <c r="AC158" s="3">
        <v>0.205436092</v>
      </c>
      <c r="AD158" s="3"/>
      <c r="AE158" t="s">
        <v>43</v>
      </c>
      <c r="AF158" s="40">
        <v>0.0024027770000000018</v>
      </c>
      <c r="AG158" s="40">
        <v>0.0031640650000000006</v>
      </c>
      <c r="AH158" s="40">
        <v>-0.0029779320000000026</v>
      </c>
      <c r="AI158" s="40">
        <v>0.002157408999999999</v>
      </c>
      <c r="AJ158" s="40">
        <v>0.0030982790000000024</v>
      </c>
      <c r="AK158" s="40">
        <v>0.0017541319999999985</v>
      </c>
      <c r="AL158" s="40">
        <v>0.004918937000000005</v>
      </c>
      <c r="AM158" s="40">
        <v>0.006044727999999999</v>
      </c>
      <c r="AN158" s="40">
        <v>0.008139215999999998</v>
      </c>
      <c r="AO158" s="40">
        <v>0.004446453000000003</v>
      </c>
      <c r="AP158" s="40">
        <v>0.010081025999999993</v>
      </c>
      <c r="AQ158" s="40">
        <v>-0.0018752790000000075</v>
      </c>
      <c r="AR158" s="40">
        <v>0.0011818910000000182</v>
      </c>
      <c r="AS158" s="40">
        <v>0.004551072000000003</v>
      </c>
      <c r="AT158" s="40">
        <v>0.0048366169999999875</v>
      </c>
      <c r="AU158" s="40">
        <v>-0.00010675999999999741</v>
      </c>
      <c r="AV158" s="40">
        <v>0.009562632000000001</v>
      </c>
      <c r="AW158" s="40">
        <v>0.005759772999999996</v>
      </c>
      <c r="AX158" s="40">
        <v>0.013556165000000009</v>
      </c>
      <c r="AY158" s="40">
        <v>-0.005087699000000001</v>
      </c>
      <c r="AZ158" s="40">
        <v>0.004912510999999994</v>
      </c>
      <c r="BA158" s="40">
        <v>0.008915073999999995</v>
      </c>
      <c r="BB158" s="40">
        <v>0.008679180000000009</v>
      </c>
      <c r="BC158" s="40">
        <v>0.00387554100000001</v>
      </c>
      <c r="BD158" s="40">
        <v>0.01715259699999999</v>
      </c>
      <c r="BE158" s="40">
        <v>0.064296567</v>
      </c>
      <c r="BF158" s="3">
        <v>-0.015484069000000017</v>
      </c>
      <c r="BG158" s="3"/>
      <c r="BH158" t="s">
        <v>43</v>
      </c>
      <c r="BI158" s="19">
        <v>0.06410621071812855</v>
      </c>
      <c r="BJ158" s="19">
        <v>0.07933175452009965</v>
      </c>
      <c r="BK158" s="19">
        <v>-0.06917696189170655</v>
      </c>
      <c r="BL158" s="19">
        <v>0.0538408702209595</v>
      </c>
      <c r="BM158" s="19">
        <v>0.07337110681501742</v>
      </c>
      <c r="BN158" s="19">
        <v>0.038700530450800526</v>
      </c>
      <c r="BO158" s="19">
        <v>0.1044805748285167</v>
      </c>
      <c r="BP158" s="19">
        <v>0.11624732667195599</v>
      </c>
      <c r="BQ158" s="19">
        <v>0.14022593780563236</v>
      </c>
      <c r="BR158" s="19">
        <v>0.06718441951685336</v>
      </c>
      <c r="BS158" s="19">
        <v>0.14273159592952217</v>
      </c>
      <c r="BT158" s="19">
        <v>-0.023234698519627315</v>
      </c>
      <c r="BU158" s="19">
        <v>0.014991957886725672</v>
      </c>
      <c r="BV158" s="19">
        <v>0.05687639126094018</v>
      </c>
      <c r="BW158" s="19">
        <v>0.05719207165957145</v>
      </c>
      <c r="BX158" s="19">
        <v>-0.0011941222697986773</v>
      </c>
      <c r="BY158" s="19">
        <v>0.10708695912173445</v>
      </c>
      <c r="BZ158" s="19">
        <v>0.058261649461202096</v>
      </c>
      <c r="CA158" s="19">
        <v>0.12957499374523435</v>
      </c>
      <c r="CB158" s="19">
        <v>-0.04305173816868159</v>
      </c>
      <c r="CC158" s="4">
        <v>0.043439454082990436</v>
      </c>
      <c r="CD158" s="4">
        <v>0.07555070498349666</v>
      </c>
      <c r="CE158" s="4">
        <v>0.06838508246176407</v>
      </c>
      <c r="CF158" s="4">
        <v>0.028581643620860055</v>
      </c>
      <c r="CG158" s="4">
        <v>0.12298325364376646</v>
      </c>
      <c r="CH158" s="4">
        <v>0.4105164832317664</v>
      </c>
      <c r="CI158" s="4">
        <v>-0.07008898115007266</v>
      </c>
    </row>
    <row r="159" spans="1:87" ht="12.75">
      <c r="A159" t="s">
        <v>44</v>
      </c>
      <c r="B159" s="22">
        <v>0.003337843</v>
      </c>
      <c r="C159" s="22">
        <v>0.015766098</v>
      </c>
      <c r="D159" s="22">
        <v>0.00552508</v>
      </c>
      <c r="E159" s="22">
        <v>0.006709336999999999</v>
      </c>
      <c r="F159" s="22">
        <v>0.006759238</v>
      </c>
      <c r="G159" s="22">
        <v>0.008587830999999999</v>
      </c>
      <c r="H159" s="22">
        <v>0.008365800999999999</v>
      </c>
      <c r="I159" s="22">
        <v>0.008979332</v>
      </c>
      <c r="J159" s="22">
        <v>0.01058196</v>
      </c>
      <c r="K159" s="22">
        <v>0.013837436</v>
      </c>
      <c r="L159" s="22">
        <v>0.014146705</v>
      </c>
      <c r="M159" s="22">
        <v>0.019531437</v>
      </c>
      <c r="N159" s="22">
        <v>0.014820999999999999</v>
      </c>
      <c r="O159" s="34">
        <v>0.015742994</v>
      </c>
      <c r="P159" s="34">
        <v>0.017195623</v>
      </c>
      <c r="Q159" s="34">
        <v>0.018851278</v>
      </c>
      <c r="R159" s="34">
        <v>0.028949128</v>
      </c>
      <c r="S159" s="24">
        <v>0.035123261</v>
      </c>
      <c r="T159" s="24">
        <f>36333741/1000000000</f>
        <v>0.036333741</v>
      </c>
      <c r="U159" s="29">
        <v>0.04067556</v>
      </c>
      <c r="V159" s="24">
        <v>0.040211151</v>
      </c>
      <c r="W159" s="22">
        <v>0.042992194</v>
      </c>
      <c r="X159" s="22">
        <v>0.052607575</v>
      </c>
      <c r="Y159" s="2">
        <v>0.041142869</v>
      </c>
      <c r="Z159" s="2">
        <v>0.033459108</v>
      </c>
      <c r="AA159" s="24">
        <v>0.046886861</v>
      </c>
      <c r="AB159" s="3">
        <v>0.068169887</v>
      </c>
      <c r="AC159" s="3">
        <v>0.051660533</v>
      </c>
      <c r="AD159" s="3"/>
      <c r="AE159" t="s">
        <v>44</v>
      </c>
      <c r="AF159" s="40">
        <v>0.012428255</v>
      </c>
      <c r="AG159" s="40">
        <v>-0.010241018</v>
      </c>
      <c r="AH159" s="40">
        <v>0.0011842569999999993</v>
      </c>
      <c r="AI159" s="40">
        <v>4.990100000000063E-05</v>
      </c>
      <c r="AJ159" s="40">
        <v>0.001828592999999999</v>
      </c>
      <c r="AK159" s="40">
        <v>-0.0002220299999999998</v>
      </c>
      <c r="AL159" s="40">
        <v>0.0006135310000000005</v>
      </c>
      <c r="AM159" s="40">
        <v>0.001602628</v>
      </c>
      <c r="AN159" s="40">
        <v>0.003255476</v>
      </c>
      <c r="AO159" s="40">
        <v>0.0003092690000000009</v>
      </c>
      <c r="AP159" s="40">
        <v>0.005384731999999998</v>
      </c>
      <c r="AQ159" s="40">
        <v>-0.004710437</v>
      </c>
      <c r="AR159" s="40">
        <v>0.0009219940000000006</v>
      </c>
      <c r="AS159" s="40">
        <v>0.0014526290000000004</v>
      </c>
      <c r="AT159" s="40">
        <v>0.001655654999999999</v>
      </c>
      <c r="AU159" s="40">
        <v>0.010097850000000002</v>
      </c>
      <c r="AV159" s="40">
        <v>0.006174133000000002</v>
      </c>
      <c r="AW159" s="40">
        <v>0.0012104799999999999</v>
      </c>
      <c r="AX159" s="40">
        <v>0.004341818999999997</v>
      </c>
      <c r="AY159" s="40">
        <v>-0.00046440899999999896</v>
      </c>
      <c r="AZ159" s="40">
        <v>0.002781042999999997</v>
      </c>
      <c r="BA159" s="40">
        <v>0.009615381</v>
      </c>
      <c r="BB159" s="40">
        <v>-0.011464705999999998</v>
      </c>
      <c r="BC159" s="40">
        <v>-0.007683760999999997</v>
      </c>
      <c r="BD159" s="40">
        <v>0.013427753</v>
      </c>
      <c r="BE159" s="40">
        <v>0.021283025999999997</v>
      </c>
      <c r="BF159" s="3">
        <v>-0.016509353999999997</v>
      </c>
      <c r="BG159" s="3"/>
      <c r="BH159" t="s">
        <v>44</v>
      </c>
      <c r="BI159" s="19">
        <v>3.7234390592966773</v>
      </c>
      <c r="BJ159" s="19">
        <v>-0.6495594534551289</v>
      </c>
      <c r="BK159" s="19">
        <v>0.21434205477567733</v>
      </c>
      <c r="BL159" s="19">
        <v>0.007437545617398655</v>
      </c>
      <c r="BM159" s="19">
        <v>0.270532418003331</v>
      </c>
      <c r="BN159" s="19">
        <v>-0.025854025306273475</v>
      </c>
      <c r="BO159" s="19">
        <v>0.07333798640441011</v>
      </c>
      <c r="BP159" s="19">
        <v>0.1784796463701309</v>
      </c>
      <c r="BQ159" s="19">
        <v>0.3076439525380932</v>
      </c>
      <c r="BR159" s="19">
        <v>0.022350166606010025</v>
      </c>
      <c r="BS159" s="19">
        <v>0.38063506661091734</v>
      </c>
      <c r="BT159" s="19">
        <v>-0.24117206532217778</v>
      </c>
      <c r="BU159" s="19">
        <v>0.06220862289993932</v>
      </c>
      <c r="BV159" s="19">
        <v>0.09227145738606014</v>
      </c>
      <c r="BW159" s="19">
        <v>0.09628351354295211</v>
      </c>
      <c r="BX159" s="19">
        <v>0.5356586434086857</v>
      </c>
      <c r="BY159" s="19">
        <v>0.21327526687505066</v>
      </c>
      <c r="BZ159" s="19">
        <v>0.03446377032018752</v>
      </c>
      <c r="CA159" s="19">
        <v>0.1194982647121307</v>
      </c>
      <c r="CB159" s="19">
        <v>-0.011417396589008215</v>
      </c>
      <c r="CC159" s="4">
        <v>0.06916098969661418</v>
      </c>
      <c r="CD159" s="4">
        <v>0.22365411265124083</v>
      </c>
      <c r="CE159" s="4">
        <v>-0.21792880588014177</v>
      </c>
      <c r="CF159" s="4">
        <v>-0.1867580260384855</v>
      </c>
      <c r="CG159" s="4">
        <v>0.40131831966351283</v>
      </c>
      <c r="CH159" s="4">
        <v>0.45392302973747795</v>
      </c>
      <c r="CI159" s="4">
        <v>-0.2421795711646111</v>
      </c>
    </row>
    <row r="160" spans="1:87" ht="12.75">
      <c r="A160" s="11"/>
      <c r="B160" s="23"/>
      <c r="C160" s="2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3"/>
      <c r="R160" s="23"/>
      <c r="S160" s="24"/>
      <c r="T160" s="24"/>
      <c r="U160" s="29"/>
      <c r="V160" s="24"/>
      <c r="W160" s="24"/>
      <c r="X160" s="23"/>
      <c r="Y160" s="23"/>
      <c r="Z160" s="23"/>
      <c r="AA160" s="23"/>
      <c r="AB160" s="3"/>
      <c r="AC160" s="3"/>
      <c r="AD160" s="3"/>
      <c r="AE160" s="11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3"/>
      <c r="BG160" s="3"/>
      <c r="BH160" s="11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4"/>
      <c r="CD160" s="4"/>
      <c r="CE160" s="4"/>
      <c r="CF160" s="4"/>
      <c r="CH160" s="4"/>
      <c r="CI160" s="4"/>
    </row>
    <row r="161" spans="1:87" ht="12.75">
      <c r="A161" s="10" t="s">
        <v>60</v>
      </c>
      <c r="B161" s="23"/>
      <c r="C161" s="23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3"/>
      <c r="R161" s="23"/>
      <c r="S161" s="24"/>
      <c r="T161" s="24"/>
      <c r="U161" s="29"/>
      <c r="V161" s="24"/>
      <c r="W161" s="24"/>
      <c r="X161" s="23"/>
      <c r="Y161" s="23"/>
      <c r="Z161" s="23"/>
      <c r="AA161" s="23"/>
      <c r="AB161" s="3"/>
      <c r="AC161" s="3"/>
      <c r="AD161" s="3"/>
      <c r="AE161" s="10" t="s">
        <v>60</v>
      </c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3"/>
      <c r="BG161" s="3"/>
      <c r="BH161" s="10" t="s">
        <v>60</v>
      </c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4"/>
      <c r="CD161" s="4"/>
      <c r="CE161" s="4"/>
      <c r="CF161" s="4"/>
      <c r="CH161" s="4"/>
      <c r="CI161" s="4"/>
    </row>
    <row r="162" spans="1:87" ht="12.75">
      <c r="A162" t="s">
        <v>40</v>
      </c>
      <c r="B162" s="22">
        <v>0.14123608899999998</v>
      </c>
      <c r="C162" s="22">
        <v>0.150840061</v>
      </c>
      <c r="D162" s="22">
        <v>0.166651635</v>
      </c>
      <c r="E162" s="22">
        <v>0.185020796</v>
      </c>
      <c r="F162" s="22">
        <v>0.163289894</v>
      </c>
      <c r="G162" s="22">
        <v>0.179743292</v>
      </c>
      <c r="H162" s="22">
        <v>0.19105575</v>
      </c>
      <c r="I162" s="22">
        <v>0.21355059</v>
      </c>
      <c r="J162" s="22">
        <v>0.212716968</v>
      </c>
      <c r="K162" s="22">
        <v>0.237517194</v>
      </c>
      <c r="L162" s="22">
        <v>0.260970753</v>
      </c>
      <c r="M162" s="22">
        <v>0.26837920200000004</v>
      </c>
      <c r="N162" s="22">
        <v>0.287449</v>
      </c>
      <c r="O162" s="34">
        <v>0.300976178</v>
      </c>
      <c r="P162" s="34">
        <v>0.307045924</v>
      </c>
      <c r="Q162" s="34">
        <v>0.331045149</v>
      </c>
      <c r="R162" s="34">
        <v>0.335102096</v>
      </c>
      <c r="S162" s="24">
        <v>0.36132769200000003</v>
      </c>
      <c r="T162" s="24">
        <f>+SUM(T163:T166)</f>
        <v>0.39098616</v>
      </c>
      <c r="U162" s="29">
        <v>0.399237599</v>
      </c>
      <c r="V162" s="24">
        <v>0.416138</v>
      </c>
      <c r="W162" s="22">
        <v>0.446586964</v>
      </c>
      <c r="X162" s="22">
        <v>0.473902124</v>
      </c>
      <c r="Y162" s="2">
        <v>0.510623053</v>
      </c>
      <c r="Z162" s="2">
        <v>0.560685323</v>
      </c>
      <c r="AA162" s="24">
        <v>0.596906056</v>
      </c>
      <c r="AB162" s="32">
        <v>0.681341889</v>
      </c>
      <c r="AC162" s="32">
        <v>0.636311433</v>
      </c>
      <c r="AD162" s="32"/>
      <c r="AE162" t="s">
        <v>40</v>
      </c>
      <c r="AF162" s="40">
        <v>0.009603972000000016</v>
      </c>
      <c r="AG162" s="40">
        <v>0.015811573999999995</v>
      </c>
      <c r="AH162" s="40">
        <v>0.018369160999999995</v>
      </c>
      <c r="AI162" s="40">
        <v>-0.021730901999999996</v>
      </c>
      <c r="AJ162" s="40">
        <v>0.016453398000000008</v>
      </c>
      <c r="AK162" s="40">
        <v>0.011312457999999997</v>
      </c>
      <c r="AL162" s="40">
        <v>0.022494840000000016</v>
      </c>
      <c r="AM162" s="40">
        <v>-0.0008336220000000061</v>
      </c>
      <c r="AN162" s="40">
        <v>0.02480022599999998</v>
      </c>
      <c r="AO162" s="40">
        <v>0.023453559000000013</v>
      </c>
      <c r="AP162" s="40">
        <v>0.007408449000000039</v>
      </c>
      <c r="AQ162" s="40">
        <v>0.01906979799999997</v>
      </c>
      <c r="AR162" s="40">
        <v>0.013527177999999973</v>
      </c>
      <c r="AS162" s="40">
        <v>0.0060697460000000425</v>
      </c>
      <c r="AT162" s="40">
        <v>0.023999224999999957</v>
      </c>
      <c r="AU162" s="40">
        <v>0.004056947000000033</v>
      </c>
      <c r="AV162" s="40">
        <v>0.026225596000000018</v>
      </c>
      <c r="AW162" s="40">
        <v>0.029658467999999993</v>
      </c>
      <c r="AX162" s="40">
        <v>0.008251438999999972</v>
      </c>
      <c r="AY162" s="40">
        <v>0.01690040100000001</v>
      </c>
      <c r="AZ162" s="40">
        <v>0.030448963999999967</v>
      </c>
      <c r="BA162" s="40">
        <v>0.027315160000000005</v>
      </c>
      <c r="BB162" s="40">
        <v>0.03672092900000001</v>
      </c>
      <c r="BC162" s="40">
        <v>0.050062269999999964</v>
      </c>
      <c r="BD162" s="40">
        <v>0.03622073300000006</v>
      </c>
      <c r="BE162" s="40">
        <v>0.08443583300000002</v>
      </c>
      <c r="BF162" s="3">
        <v>-0.045030455999999996</v>
      </c>
      <c r="BG162" s="3"/>
      <c r="BH162" t="s">
        <v>40</v>
      </c>
      <c r="BI162" s="19">
        <v>0.06799941904366961</v>
      </c>
      <c r="BJ162" s="19">
        <v>0.10482343944424681</v>
      </c>
      <c r="BK162" s="19">
        <v>0.11022490718437894</v>
      </c>
      <c r="BL162" s="19">
        <v>-0.1174511323581161</v>
      </c>
      <c r="BM162" s="19">
        <v>0.10076188793410576</v>
      </c>
      <c r="BN162" s="19">
        <v>0.06293674647952925</v>
      </c>
      <c r="BO162" s="19">
        <v>0.11773966499307148</v>
      </c>
      <c r="BP162" s="19">
        <v>-0.003903627707139587</v>
      </c>
      <c r="BQ162" s="19">
        <v>0.11658790661213252</v>
      </c>
      <c r="BR162" s="19">
        <v>0.09874467866945251</v>
      </c>
      <c r="BS162" s="19">
        <v>0.028388043161296467</v>
      </c>
      <c r="BT162" s="19">
        <v>0.07105542403393825</v>
      </c>
      <c r="BU162" s="19">
        <v>0.04705940184171791</v>
      </c>
      <c r="BV162" s="19">
        <v>0.02016686516631905</v>
      </c>
      <c r="BW162" s="19">
        <v>0.07816167916301653</v>
      </c>
      <c r="BX162" s="19">
        <v>0.01225496586267764</v>
      </c>
      <c r="BY162" s="19">
        <v>0.07826150988921304</v>
      </c>
      <c r="BZ162" s="19">
        <v>0.08208191250395497</v>
      </c>
      <c r="CA162" s="19">
        <v>0.021104171564538168</v>
      </c>
      <c r="CB162" s="19">
        <v>0.0423316868008717</v>
      </c>
      <c r="CC162" s="4">
        <v>0.0731703521427987</v>
      </c>
      <c r="CD162" s="4">
        <v>0.061164257360633585</v>
      </c>
      <c r="CE162" s="4">
        <v>0.07748631445255987</v>
      </c>
      <c r="CF162" s="4">
        <v>0.09804153906854646</v>
      </c>
      <c r="CG162" s="4">
        <v>0.06460082244742486</v>
      </c>
      <c r="CH162" s="4">
        <v>0.1414558156200044</v>
      </c>
      <c r="CI162" s="4">
        <v>-0.06609083740042877</v>
      </c>
    </row>
    <row r="163" spans="1:87" ht="12.75">
      <c r="A163" t="s">
        <v>41</v>
      </c>
      <c r="B163" s="22">
        <v>0.034323598</v>
      </c>
      <c r="C163" s="22">
        <v>0.035588788999999996</v>
      </c>
      <c r="D163" s="22">
        <v>0.038314284000000004</v>
      </c>
      <c r="E163" s="22">
        <v>0.038692537</v>
      </c>
      <c r="F163" s="22">
        <v>0.039236427</v>
      </c>
      <c r="G163" s="22">
        <v>0.041850325</v>
      </c>
      <c r="H163" s="22">
        <v>0.041888708999999996</v>
      </c>
      <c r="I163" s="22">
        <v>0.047937794</v>
      </c>
      <c r="J163" s="22">
        <v>0.048730220000000005</v>
      </c>
      <c r="K163" s="22">
        <v>0.053564124</v>
      </c>
      <c r="L163" s="22">
        <v>0.058884961</v>
      </c>
      <c r="M163" s="22">
        <v>0.0609387</v>
      </c>
      <c r="N163" s="22">
        <v>0.059234999999999996</v>
      </c>
      <c r="O163" s="34">
        <v>0.060173321</v>
      </c>
      <c r="P163" s="34">
        <v>0.057844574</v>
      </c>
      <c r="Q163" s="34">
        <v>0.056583163</v>
      </c>
      <c r="R163" s="34">
        <v>0.05982338</v>
      </c>
      <c r="S163" s="24">
        <v>0.06349169</v>
      </c>
      <c r="T163" s="24">
        <f>66569265/1000000000</f>
        <v>0.066569265</v>
      </c>
      <c r="U163" s="29">
        <v>0.071771517</v>
      </c>
      <c r="V163" s="24">
        <v>0.07665611</v>
      </c>
      <c r="W163" s="22">
        <v>0.079182426</v>
      </c>
      <c r="X163" s="22">
        <v>0.077806873</v>
      </c>
      <c r="Y163" s="2">
        <v>0.084750023</v>
      </c>
      <c r="Z163" s="2">
        <v>0.09108155</v>
      </c>
      <c r="AA163" s="24">
        <v>0.09313755</v>
      </c>
      <c r="AB163" s="3">
        <v>0.093895869</v>
      </c>
      <c r="AC163" s="3">
        <v>0.061039514</v>
      </c>
      <c r="AD163" s="3"/>
      <c r="AE163" t="s">
        <v>41</v>
      </c>
      <c r="AF163" s="40">
        <v>0.0012651909999999988</v>
      </c>
      <c r="AG163" s="40">
        <v>0.0027254950000000083</v>
      </c>
      <c r="AH163" s="40">
        <v>0.00037825299999999507</v>
      </c>
      <c r="AI163" s="40">
        <v>0.0005438899999999983</v>
      </c>
      <c r="AJ163" s="40">
        <v>0.0026138980000000034</v>
      </c>
      <c r="AK163" s="40">
        <v>3.838399999999548E-05</v>
      </c>
      <c r="AL163" s="40">
        <v>0.006049085000000003</v>
      </c>
      <c r="AM163" s="40">
        <v>0.0007924260000000058</v>
      </c>
      <c r="AN163" s="40">
        <v>0.004833903999999993</v>
      </c>
      <c r="AO163" s="40">
        <v>0.005320837000000002</v>
      </c>
      <c r="AP163" s="40">
        <v>0.002053738999999999</v>
      </c>
      <c r="AQ163" s="40">
        <v>-0.0017037000000000024</v>
      </c>
      <c r="AR163" s="40">
        <v>0.0009383210000000058</v>
      </c>
      <c r="AS163" s="40">
        <v>-0.002328746999999999</v>
      </c>
      <c r="AT163" s="40">
        <v>-0.001261411000000004</v>
      </c>
      <c r="AU163" s="40">
        <v>0.0032402170000000036</v>
      </c>
      <c r="AV163" s="40">
        <v>0.003668310000000001</v>
      </c>
      <c r="AW163" s="40">
        <v>0.003077574999999999</v>
      </c>
      <c r="AX163" s="40">
        <v>0.005202252000000004</v>
      </c>
      <c r="AY163" s="40">
        <v>0.004884592999999993</v>
      </c>
      <c r="AZ163" s="40">
        <v>0.0025263160000000007</v>
      </c>
      <c r="BA163" s="40">
        <v>-0.0013755530000000016</v>
      </c>
      <c r="BB163" s="40">
        <v>0.006943149999999995</v>
      </c>
      <c r="BC163" s="40">
        <v>0.0063315270000000035</v>
      </c>
      <c r="BD163" s="40">
        <v>0.0020560000000000023</v>
      </c>
      <c r="BE163" s="40">
        <v>0.0007583190000000073</v>
      </c>
      <c r="BF163" s="3">
        <v>-0.032856355000000004</v>
      </c>
      <c r="BG163" s="3"/>
      <c r="BH163" t="s">
        <v>41</v>
      </c>
      <c r="BI163" s="19">
        <v>0.03686067527069857</v>
      </c>
      <c r="BJ163" s="19">
        <v>0.07658296549511726</v>
      </c>
      <c r="BK163" s="19">
        <v>0.009872375534930916</v>
      </c>
      <c r="BL163" s="19">
        <v>0.014056715898468955</v>
      </c>
      <c r="BM163" s="19">
        <v>0.06661916488981026</v>
      </c>
      <c r="BN163" s="19">
        <v>0.0009171732836004375</v>
      </c>
      <c r="BO163" s="19">
        <v>0.14440848487357305</v>
      </c>
      <c r="BP163" s="19">
        <v>0.01653029757689738</v>
      </c>
      <c r="BQ163" s="19">
        <v>0.09919725377804559</v>
      </c>
      <c r="BR163" s="19">
        <v>0.09933583530648242</v>
      </c>
      <c r="BS163" s="19">
        <v>0.034877139512752654</v>
      </c>
      <c r="BT163" s="19">
        <v>-0.027957603296427436</v>
      </c>
      <c r="BU163" s="19">
        <v>0.015840651641765947</v>
      </c>
      <c r="BV163" s="19">
        <v>-0.038700656059850826</v>
      </c>
      <c r="BW163" s="19">
        <v>-0.02180690275288403</v>
      </c>
      <c r="BX163" s="19">
        <v>0.05726468490282177</v>
      </c>
      <c r="BY163" s="19">
        <v>0.061319002704293885</v>
      </c>
      <c r="BZ163" s="19">
        <v>0.048472091387077566</v>
      </c>
      <c r="CA163" s="19">
        <v>0.07814795611758676</v>
      </c>
      <c r="CB163" s="19">
        <v>0.0680575415453458</v>
      </c>
      <c r="CC163" s="4">
        <v>0.032956485790891304</v>
      </c>
      <c r="CD163" s="4">
        <v>-0.01737194816435659</v>
      </c>
      <c r="CE163" s="4">
        <v>0.08923569001417131</v>
      </c>
      <c r="CF163" s="4">
        <v>0.07470826291103194</v>
      </c>
      <c r="CG163" s="4">
        <v>0.022573177553522117</v>
      </c>
      <c r="CH163" s="4">
        <v>0.008141925571372742</v>
      </c>
      <c r="CI163" s="4">
        <v>-0.34992332836282714</v>
      </c>
    </row>
    <row r="164" spans="1:87" ht="12.75">
      <c r="A164" t="s">
        <v>42</v>
      </c>
      <c r="B164" s="22">
        <v>0.021468747</v>
      </c>
      <c r="C164" s="22">
        <v>0.023117987</v>
      </c>
      <c r="D164" s="22">
        <v>0.029951284999999998</v>
      </c>
      <c r="E164" s="22">
        <v>0.031934077</v>
      </c>
      <c r="F164" s="22">
        <v>0.01458163</v>
      </c>
      <c r="G164" s="22">
        <v>0.023271257</v>
      </c>
      <c r="H164" s="22">
        <v>0.028192595</v>
      </c>
      <c r="I164" s="22">
        <v>0.024402315</v>
      </c>
      <c r="J164" s="22">
        <v>0.013662818</v>
      </c>
      <c r="K164" s="22">
        <v>0.017368886</v>
      </c>
      <c r="L164" s="22">
        <v>0.026969957</v>
      </c>
      <c r="M164" s="22">
        <v>0.013905827</v>
      </c>
      <c r="N164" s="22">
        <v>0.018046</v>
      </c>
      <c r="O164" s="34">
        <v>0.017261293</v>
      </c>
      <c r="P164" s="34">
        <v>0.01695615</v>
      </c>
      <c r="Q164" s="34">
        <v>0.02845861</v>
      </c>
      <c r="R164" s="34">
        <v>0.027337292</v>
      </c>
      <c r="S164" s="24">
        <v>0.02222281</v>
      </c>
      <c r="T164" s="24">
        <f>29039903/1000000000</f>
        <v>0.029039903</v>
      </c>
      <c r="U164" s="29">
        <v>0.017640195</v>
      </c>
      <c r="V164" s="24">
        <v>0.020224337</v>
      </c>
      <c r="W164" s="22">
        <v>0.016344422</v>
      </c>
      <c r="X164" s="22">
        <v>0.021161807</v>
      </c>
      <c r="Y164" s="2">
        <v>0.02092048</v>
      </c>
      <c r="Z164" s="2">
        <v>0.021676725</v>
      </c>
      <c r="AA164" s="24">
        <v>0.053646548</v>
      </c>
      <c r="AB164" s="3">
        <v>0.045957965</v>
      </c>
      <c r="AC164" s="3">
        <v>0.042708563</v>
      </c>
      <c r="AD164" s="3"/>
      <c r="AE164" t="s">
        <v>42</v>
      </c>
      <c r="AF164" s="40">
        <v>0.0016492399999999997</v>
      </c>
      <c r="AG164" s="40">
        <v>0.006833297999999998</v>
      </c>
      <c r="AH164" s="40">
        <v>0.0019827920000000006</v>
      </c>
      <c r="AI164" s="40">
        <v>-0.017352447</v>
      </c>
      <c r="AJ164" s="40">
        <v>0.008689627</v>
      </c>
      <c r="AK164" s="40">
        <v>0.004921338000000001</v>
      </c>
      <c r="AL164" s="40">
        <v>-0.00379028</v>
      </c>
      <c r="AM164" s="40">
        <v>-0.010739497</v>
      </c>
      <c r="AN164" s="40">
        <v>0.003706068</v>
      </c>
      <c r="AO164" s="40">
        <v>0.009601071</v>
      </c>
      <c r="AP164" s="40">
        <v>-0.013064129999999998</v>
      </c>
      <c r="AQ164" s="40">
        <v>0.004140172999999999</v>
      </c>
      <c r="AR164" s="40">
        <v>-0.0007847069999999991</v>
      </c>
      <c r="AS164" s="40">
        <v>-0.0003051430000000008</v>
      </c>
      <c r="AT164" s="40">
        <v>0.011502459999999999</v>
      </c>
      <c r="AU164" s="40">
        <v>-0.0011213179999999996</v>
      </c>
      <c r="AV164" s="40">
        <v>-0.005114482</v>
      </c>
      <c r="AW164" s="40">
        <v>0.006817093</v>
      </c>
      <c r="AX164" s="40">
        <v>-0.011399707999999998</v>
      </c>
      <c r="AY164" s="40">
        <v>0.0025841419999999976</v>
      </c>
      <c r="AZ164" s="40">
        <v>-0.0038799149999999977</v>
      </c>
      <c r="BA164" s="40">
        <v>0.004817385</v>
      </c>
      <c r="BB164" s="40">
        <v>-0.00024132699999999951</v>
      </c>
      <c r="BC164" s="40">
        <v>0.0007562449999999991</v>
      </c>
      <c r="BD164" s="40">
        <v>0.031969823</v>
      </c>
      <c r="BE164" s="40">
        <v>-0.007688582999999999</v>
      </c>
      <c r="BF164" s="3">
        <v>-0.0032494020000000054</v>
      </c>
      <c r="BG164" s="3"/>
      <c r="BH164" t="s">
        <v>42</v>
      </c>
      <c r="BI164" s="19">
        <v>0.07682050564012886</v>
      </c>
      <c r="BJ164" s="19">
        <v>0.29558360769041</v>
      </c>
      <c r="BK164" s="19">
        <v>0.06620056535136976</v>
      </c>
      <c r="BL164" s="19">
        <v>-0.5433833894745103</v>
      </c>
      <c r="BM164" s="19">
        <v>0.595929741736692</v>
      </c>
      <c r="BN164" s="19">
        <v>0.21147710241866183</v>
      </c>
      <c r="BO164" s="19">
        <v>-0.1344423952459857</v>
      </c>
      <c r="BP164" s="19">
        <v>-0.44010156413438645</v>
      </c>
      <c r="BQ164" s="19">
        <v>0.27125209455326127</v>
      </c>
      <c r="BR164" s="19">
        <v>0.5527741387674489</v>
      </c>
      <c r="BS164" s="19">
        <v>-0.4843956555066068</v>
      </c>
      <c r="BT164" s="19">
        <v>0.29772936194301847</v>
      </c>
      <c r="BU164" s="19">
        <v>-0.043483708301008485</v>
      </c>
      <c r="BV164" s="19">
        <v>-0.017677876159103538</v>
      </c>
      <c r="BW164" s="19">
        <v>0.6783650769779695</v>
      </c>
      <c r="BX164" s="19">
        <v>-0.0394017135763131</v>
      </c>
      <c r="BY164" s="19">
        <v>-0.18708809928942488</v>
      </c>
      <c r="BZ164" s="19">
        <v>0.30676107116966755</v>
      </c>
      <c r="CA164" s="19">
        <v>-0.3925532395889889</v>
      </c>
      <c r="CB164" s="19">
        <v>0.14649169127665523</v>
      </c>
      <c r="CC164" s="4">
        <v>-0.19184386613019738</v>
      </c>
      <c r="CD164" s="4">
        <v>0.29474183914243035</v>
      </c>
      <c r="CE164" s="4">
        <v>-0.011403893816818172</v>
      </c>
      <c r="CF164" s="4">
        <v>0.03614854917286788</v>
      </c>
      <c r="CG164" s="4">
        <v>1.4748456235893568</v>
      </c>
      <c r="CH164" s="4">
        <v>-0.1433192495442577</v>
      </c>
      <c r="CI164" s="4">
        <v>-0.0707037833376653</v>
      </c>
    </row>
    <row r="165" spans="1:87" ht="12.75">
      <c r="A165" t="s">
        <v>43</v>
      </c>
      <c r="B165" s="22">
        <v>0.076587481</v>
      </c>
      <c r="C165" s="22">
        <v>0.082839443</v>
      </c>
      <c r="D165" s="22">
        <v>0.089211445</v>
      </c>
      <c r="E165" s="22">
        <v>0.09255674500000001</v>
      </c>
      <c r="F165" s="22">
        <v>0.098057266</v>
      </c>
      <c r="G165" s="22">
        <v>0.104493452</v>
      </c>
      <c r="H165" s="22">
        <v>0.11052263999999999</v>
      </c>
      <c r="I165" s="22">
        <v>0.122741533</v>
      </c>
      <c r="J165" s="22">
        <v>0.13368568200000003</v>
      </c>
      <c r="K165" s="22">
        <v>0.14775629599999998</v>
      </c>
      <c r="L165" s="22">
        <v>0.15713632100000002</v>
      </c>
      <c r="M165" s="22">
        <v>0.170423163</v>
      </c>
      <c r="N165" s="22">
        <v>0.180446</v>
      </c>
      <c r="O165" s="34">
        <v>0.195438394</v>
      </c>
      <c r="P165" s="22">
        <v>0.200665401</v>
      </c>
      <c r="Q165" s="22">
        <v>0.21372837499999997</v>
      </c>
      <c r="R165" s="22">
        <v>0.215404619</v>
      </c>
      <c r="S165" s="24">
        <v>0.235077708</v>
      </c>
      <c r="T165" s="24">
        <f>252147842/1000000000</f>
        <v>0.252147842</v>
      </c>
      <c r="U165" s="29">
        <v>0.265675207</v>
      </c>
      <c r="V165" s="24">
        <v>0.280807356</v>
      </c>
      <c r="W165" s="22">
        <v>0.308186906</v>
      </c>
      <c r="X165" s="22">
        <v>0.328976007</v>
      </c>
      <c r="Y165" s="2">
        <v>0.353316524</v>
      </c>
      <c r="Z165" s="2">
        <v>0.37291438</v>
      </c>
      <c r="AA165" s="24">
        <v>0.397069775</v>
      </c>
      <c r="AB165" s="3">
        <v>0.475098053</v>
      </c>
      <c r="AC165" s="3">
        <v>0.472772741</v>
      </c>
      <c r="AD165" s="3"/>
      <c r="AE165" t="s">
        <v>43</v>
      </c>
      <c r="AF165" s="40">
        <v>0.006251962</v>
      </c>
      <c r="AG165" s="40">
        <v>0.006372002000000002</v>
      </c>
      <c r="AH165" s="40">
        <v>0.0033453000000000094</v>
      </c>
      <c r="AI165" s="40">
        <v>0.005500520999999994</v>
      </c>
      <c r="AJ165" s="40">
        <v>0.0064361859999999965</v>
      </c>
      <c r="AK165" s="40">
        <v>0.006029187999999991</v>
      </c>
      <c r="AL165" s="40">
        <v>0.012218893000000008</v>
      </c>
      <c r="AM165" s="40">
        <v>0.010944149000000028</v>
      </c>
      <c r="AN165" s="40">
        <v>0.014070613999999954</v>
      </c>
      <c r="AO165" s="40">
        <v>0.009380025000000042</v>
      </c>
      <c r="AP165" s="40">
        <v>0.013286841999999965</v>
      </c>
      <c r="AQ165" s="40">
        <v>0.010022837000000007</v>
      </c>
      <c r="AR165" s="40">
        <v>0.014992393999999992</v>
      </c>
      <c r="AS165" s="40">
        <v>0.005227007000000006</v>
      </c>
      <c r="AT165" s="40">
        <v>0.013062973999999977</v>
      </c>
      <c r="AU165" s="40">
        <v>0.0016762440000000212</v>
      </c>
      <c r="AV165" s="40">
        <v>0.019673089000000005</v>
      </c>
      <c r="AW165" s="40">
        <v>0.017070134000000015</v>
      </c>
      <c r="AX165" s="40">
        <v>0.013527365000000013</v>
      </c>
      <c r="AY165" s="40">
        <v>0.015132148999999984</v>
      </c>
      <c r="AZ165" s="40">
        <v>0.027379549999999975</v>
      </c>
      <c r="BA165" s="40">
        <v>0.020789101000000032</v>
      </c>
      <c r="BB165" s="40">
        <v>0.024340517000000006</v>
      </c>
      <c r="BC165" s="40">
        <v>0.01959785599999997</v>
      </c>
      <c r="BD165" s="40">
        <v>0.024155395000000024</v>
      </c>
      <c r="BE165" s="40">
        <v>0.078028278</v>
      </c>
      <c r="BF165" s="3">
        <v>-0.002325312000000024</v>
      </c>
      <c r="BG165" s="3"/>
      <c r="BH165" t="s">
        <v>43</v>
      </c>
      <c r="BI165" s="19">
        <v>0.0816316442108861</v>
      </c>
      <c r="BJ165" s="19">
        <v>0.07691990396410563</v>
      </c>
      <c r="BK165" s="19">
        <v>0.037498551895443565</v>
      </c>
      <c r="BL165" s="19">
        <v>0.05942863483369033</v>
      </c>
      <c r="BM165" s="19">
        <v>0.06563701255957918</v>
      </c>
      <c r="BN165" s="19">
        <v>0.05769919439545351</v>
      </c>
      <c r="BO165" s="19">
        <v>0.11055556580986492</v>
      </c>
      <c r="BP165" s="19">
        <v>0.08916418699121208</v>
      </c>
      <c r="BQ165" s="19">
        <v>0.10525146589744705</v>
      </c>
      <c r="BR165" s="19">
        <v>0.06348308162787218</v>
      </c>
      <c r="BS165" s="19">
        <v>0.08455614790675901</v>
      </c>
      <c r="BT165" s="19">
        <v>0.05881147153688262</v>
      </c>
      <c r="BU165" s="19">
        <v>0.08308521108808171</v>
      </c>
      <c r="BV165" s="19">
        <v>0.0267450365970568</v>
      </c>
      <c r="BW165" s="19">
        <v>0.06509828767142561</v>
      </c>
      <c r="BX165" s="19">
        <v>0.007842870652995987</v>
      </c>
      <c r="BY165" s="19">
        <v>0.09133085952998996</v>
      </c>
      <c r="BZ165" s="19">
        <v>0.07261485636060402</v>
      </c>
      <c r="CA165" s="19">
        <v>0.0536485456020679</v>
      </c>
      <c r="CB165" s="19">
        <v>0.05695732458768719</v>
      </c>
      <c r="CC165" s="4">
        <v>0.09750296569866201</v>
      </c>
      <c r="CD165" s="4">
        <v>0.06745614623873745</v>
      </c>
      <c r="CE165" s="4">
        <v>0.07398873012644963</v>
      </c>
      <c r="CF165" s="4">
        <v>0.05546826901308462</v>
      </c>
      <c r="CG165" s="4">
        <v>0.06477464076338388</v>
      </c>
      <c r="CH165" s="4">
        <v>0.19651024306748102</v>
      </c>
      <c r="CI165" s="4">
        <v>-0.004894383349535688</v>
      </c>
    </row>
    <row r="166" spans="1:87" ht="12.75">
      <c r="A166" t="s">
        <v>44</v>
      </c>
      <c r="B166" s="22">
        <v>0.008856263</v>
      </c>
      <c r="C166" s="22">
        <v>0.009293842</v>
      </c>
      <c r="D166" s="22">
        <v>0.009174621</v>
      </c>
      <c r="E166" s="22">
        <v>0.021837437</v>
      </c>
      <c r="F166" s="22">
        <v>0.011414571</v>
      </c>
      <c r="G166" s="22">
        <v>0.010128258000000001</v>
      </c>
      <c r="H166" s="22">
        <v>0.010451806</v>
      </c>
      <c r="I166" s="22">
        <v>0.018468948000000002</v>
      </c>
      <c r="J166" s="22">
        <v>0.016638248</v>
      </c>
      <c r="K166" s="22">
        <v>0.018827888</v>
      </c>
      <c r="L166" s="22">
        <v>0.017979514000000002</v>
      </c>
      <c r="M166" s="22">
        <v>0.023111512</v>
      </c>
      <c r="N166" s="22">
        <v>0.029722000000000002</v>
      </c>
      <c r="O166" s="34">
        <v>0.02810317</v>
      </c>
      <c r="P166" s="34">
        <v>0.031579799</v>
      </c>
      <c r="Q166" s="34">
        <v>0.032275001</v>
      </c>
      <c r="R166" s="34">
        <v>0.032536805</v>
      </c>
      <c r="S166" s="24">
        <v>0.040535484</v>
      </c>
      <c r="T166" s="24">
        <f>43229150/1000000000</f>
        <v>0.04322915</v>
      </c>
      <c r="U166" s="29">
        <v>0.04415068</v>
      </c>
      <c r="V166" s="24">
        <v>0.038450197</v>
      </c>
      <c r="W166" s="22">
        <v>0.04287321</v>
      </c>
      <c r="X166" s="22">
        <v>0.045957437</v>
      </c>
      <c r="Y166" s="2">
        <v>0.051636026</v>
      </c>
      <c r="Z166" s="2">
        <v>0.075012668</v>
      </c>
      <c r="AA166" s="24">
        <v>0.053052183</v>
      </c>
      <c r="AB166" s="3">
        <v>0.066390003</v>
      </c>
      <c r="AC166" s="3">
        <v>0.059790615</v>
      </c>
      <c r="AD166" s="3"/>
      <c r="AE166" t="s">
        <v>44</v>
      </c>
      <c r="AF166" s="40">
        <v>0.00043757900000000044</v>
      </c>
      <c r="AG166" s="40">
        <v>-0.00011922099999999922</v>
      </c>
      <c r="AH166" s="40">
        <v>0.012662816</v>
      </c>
      <c r="AI166" s="40">
        <v>-0.010422866000000001</v>
      </c>
      <c r="AJ166" s="40">
        <v>-0.001286312999999999</v>
      </c>
      <c r="AK166" s="40">
        <v>0.00032354799999999816</v>
      </c>
      <c r="AL166" s="40">
        <v>0.008017142000000003</v>
      </c>
      <c r="AM166" s="40">
        <v>-0.001830700000000001</v>
      </c>
      <c r="AN166" s="40">
        <v>0.0021896399999999996</v>
      </c>
      <c r="AO166" s="40">
        <v>-0.000848373999999999</v>
      </c>
      <c r="AP166" s="40">
        <v>0.005131997999999999</v>
      </c>
      <c r="AQ166" s="40">
        <v>0.006610488000000001</v>
      </c>
      <c r="AR166" s="40">
        <v>-0.0016188300000000017</v>
      </c>
      <c r="AS166" s="40">
        <v>0.0034766289999999984</v>
      </c>
      <c r="AT166" s="40">
        <v>0.0006952019999999989</v>
      </c>
      <c r="AU166" s="40">
        <v>0.00026180400000000437</v>
      </c>
      <c r="AV166" s="40">
        <v>0.007998678999999995</v>
      </c>
      <c r="AW166" s="40">
        <v>0.0026936660000000043</v>
      </c>
      <c r="AX166" s="40">
        <v>0.0009215299999999968</v>
      </c>
      <c r="AY166" s="40">
        <v>-0.005700482999999999</v>
      </c>
      <c r="AZ166" s="40">
        <v>0.004423013000000003</v>
      </c>
      <c r="BA166" s="40">
        <v>0.003084226999999995</v>
      </c>
      <c r="BB166" s="40">
        <v>0.005678589000000005</v>
      </c>
      <c r="BC166" s="40">
        <v>0.023376642000000003</v>
      </c>
      <c r="BD166" s="40">
        <v>-0.021960485000000002</v>
      </c>
      <c r="BE166" s="40">
        <v>0.01333782</v>
      </c>
      <c r="BF166" s="3">
        <v>-0.006599388000000005</v>
      </c>
      <c r="BG166" s="3"/>
      <c r="BH166" t="s">
        <v>44</v>
      </c>
      <c r="BI166" s="19">
        <v>0.04940898887036219</v>
      </c>
      <c r="BJ166" s="19">
        <v>-0.012827956403820855</v>
      </c>
      <c r="BK166" s="19">
        <v>1.3802004464271602</v>
      </c>
      <c r="BL166" s="19">
        <v>-0.4772934662616314</v>
      </c>
      <c r="BM166" s="19">
        <v>-0.11269043751184332</v>
      </c>
      <c r="BN166" s="19">
        <v>0.031945078808221325</v>
      </c>
      <c r="BO166" s="19">
        <v>0.7670580567607171</v>
      </c>
      <c r="BP166" s="19">
        <v>-0.09912313359699755</v>
      </c>
      <c r="BQ166" s="19">
        <v>0.13160279856388724</v>
      </c>
      <c r="BR166" s="19">
        <v>-0.04505943523777064</v>
      </c>
      <c r="BS166" s="19">
        <v>0.2854358577211819</v>
      </c>
      <c r="BT166" s="19">
        <v>0.28602576932223217</v>
      </c>
      <c r="BU166" s="19">
        <v>-0.054465715631518793</v>
      </c>
      <c r="BV166" s="19">
        <v>0.12370949611734186</v>
      </c>
      <c r="BW166" s="19">
        <v>0.022014136315433766</v>
      </c>
      <c r="BX166" s="19">
        <v>0.008111665124348234</v>
      </c>
      <c r="BY166" s="19">
        <v>0.2458348015424377</v>
      </c>
      <c r="BZ166" s="19">
        <v>0.06645204976459648</v>
      </c>
      <c r="CA166" s="19">
        <v>0.021317328700656772</v>
      </c>
      <c r="CB166" s="19">
        <v>-0.12911427411763532</v>
      </c>
      <c r="CC166" s="4">
        <v>0.11503225848231684</v>
      </c>
      <c r="CD166" s="4">
        <v>0.07193832698787879</v>
      </c>
      <c r="CE166" s="4">
        <v>0.12356191664909436</v>
      </c>
      <c r="CF166" s="4">
        <v>0.45271961866314037</v>
      </c>
      <c r="CG166" s="4">
        <v>-0.2927570180546038</v>
      </c>
      <c r="CH166" s="4">
        <v>0.25140944718523645</v>
      </c>
      <c r="CI166" s="4">
        <v>-0.09940333938529879</v>
      </c>
    </row>
    <row r="167" spans="1:87" ht="12.75">
      <c r="A167" s="11"/>
      <c r="B167" s="5"/>
      <c r="C167" s="23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3"/>
      <c r="R167" s="23"/>
      <c r="S167" s="24"/>
      <c r="T167" s="24"/>
      <c r="U167" s="29"/>
      <c r="V167" s="24"/>
      <c r="W167" s="24"/>
      <c r="X167" s="23"/>
      <c r="Y167" s="23"/>
      <c r="Z167" s="23"/>
      <c r="AA167" s="23"/>
      <c r="AB167" s="3"/>
      <c r="AC167" s="3"/>
      <c r="AD167" s="3"/>
      <c r="AE167" s="11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3"/>
      <c r="BG167" s="3"/>
      <c r="BH167" s="11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4"/>
      <c r="CD167" s="4"/>
      <c r="CE167" s="4"/>
      <c r="CF167" s="4"/>
      <c r="CH167" s="4"/>
      <c r="CI167" s="4"/>
    </row>
    <row r="168" spans="1:87" ht="12.75">
      <c r="A168" s="10" t="s">
        <v>61</v>
      </c>
      <c r="B168" s="23"/>
      <c r="C168" s="23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3"/>
      <c r="R168" s="23"/>
      <c r="S168" s="24"/>
      <c r="T168" s="24"/>
      <c r="U168" s="29"/>
      <c r="V168" s="24"/>
      <c r="W168" s="24"/>
      <c r="X168" s="23"/>
      <c r="Y168" s="23"/>
      <c r="Z168" s="23"/>
      <c r="AA168" s="23"/>
      <c r="AB168" s="3"/>
      <c r="AC168" s="3"/>
      <c r="AD168" s="3"/>
      <c r="AE168" s="10" t="s">
        <v>61</v>
      </c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3"/>
      <c r="BG168" s="3"/>
      <c r="BH168" s="10" t="s">
        <v>61</v>
      </c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4"/>
      <c r="CD168" s="4"/>
      <c r="CE168" s="4"/>
      <c r="CF168" s="4"/>
      <c r="CH168" s="4"/>
      <c r="CI168" s="4"/>
    </row>
    <row r="169" spans="1:87" ht="12.75">
      <c r="A169" t="s">
        <v>40</v>
      </c>
      <c r="B169" s="22">
        <v>0.036001054000000005</v>
      </c>
      <c r="C169" s="22">
        <v>0.040395994000000005</v>
      </c>
      <c r="D169" s="22">
        <v>0.046081785</v>
      </c>
      <c r="E169" s="22">
        <v>0.046009157</v>
      </c>
      <c r="F169" s="22">
        <v>0.052813105</v>
      </c>
      <c r="G169" s="22">
        <v>0.055865703</v>
      </c>
      <c r="H169" s="22">
        <v>0.060215932</v>
      </c>
      <c r="I169" s="22">
        <v>0.073092038</v>
      </c>
      <c r="J169" s="22">
        <v>0.07502384200000001</v>
      </c>
      <c r="K169" s="22">
        <v>0.075283715</v>
      </c>
      <c r="L169" s="22">
        <v>0.07963184499999999</v>
      </c>
      <c r="M169" s="22">
        <v>0.09052238300000001</v>
      </c>
      <c r="N169" s="22">
        <v>0.085076</v>
      </c>
      <c r="O169" s="34">
        <v>0.090997335</v>
      </c>
      <c r="P169" s="34">
        <v>0.096078624</v>
      </c>
      <c r="Q169" s="34">
        <v>0.098257623</v>
      </c>
      <c r="R169" s="34">
        <v>0.113525202</v>
      </c>
      <c r="S169" s="24">
        <v>0.11935689000000001</v>
      </c>
      <c r="T169" s="24">
        <f>+SUM(T170:T173)</f>
        <v>0.140751173</v>
      </c>
      <c r="U169" s="29">
        <v>0.155716817</v>
      </c>
      <c r="V169" s="24">
        <v>0.142482521</v>
      </c>
      <c r="W169" s="22">
        <v>0.152633042</v>
      </c>
      <c r="X169" s="22">
        <v>0.152943153</v>
      </c>
      <c r="Y169" s="2">
        <v>0.161387451</v>
      </c>
      <c r="Z169" s="2">
        <v>0.159123358</v>
      </c>
      <c r="AA169" s="24">
        <v>0.175843192</v>
      </c>
      <c r="AB169" s="32">
        <v>0.21082314</v>
      </c>
      <c r="AC169" s="32">
        <v>0.20002451</v>
      </c>
      <c r="AD169" s="32"/>
      <c r="AE169" t="s">
        <v>40</v>
      </c>
      <c r="AF169" s="40">
        <v>0.00439494</v>
      </c>
      <c r="AG169" s="40">
        <v>0.005685790999999996</v>
      </c>
      <c r="AH169" s="40">
        <v>-7.26279999999982E-05</v>
      </c>
      <c r="AI169" s="40">
        <v>0.006803947999999997</v>
      </c>
      <c r="AJ169" s="40">
        <v>0.0030525980000000036</v>
      </c>
      <c r="AK169" s="40">
        <v>0.004350228999999997</v>
      </c>
      <c r="AL169" s="40">
        <v>0.012876105999999998</v>
      </c>
      <c r="AM169" s="40">
        <v>0.0019318040000000092</v>
      </c>
      <c r="AN169" s="40">
        <v>0.0002598729999999938</v>
      </c>
      <c r="AO169" s="40">
        <v>0.004348129999999992</v>
      </c>
      <c r="AP169" s="40">
        <v>0.010890538000000019</v>
      </c>
      <c r="AQ169" s="40">
        <v>-0.005446383000000013</v>
      </c>
      <c r="AR169" s="40">
        <v>0.005921335</v>
      </c>
      <c r="AS169" s="40">
        <v>0.005081289000000003</v>
      </c>
      <c r="AT169" s="40">
        <v>0.002178999000000001</v>
      </c>
      <c r="AU169" s="40">
        <v>0.015267579000000003</v>
      </c>
      <c r="AV169" s="40">
        <v>0.0058316880000000015</v>
      </c>
      <c r="AW169" s="40">
        <v>0.021394283</v>
      </c>
      <c r="AX169" s="40">
        <v>0.014965644</v>
      </c>
      <c r="AY169" s="40">
        <v>-0.013234296000000006</v>
      </c>
      <c r="AZ169" s="40">
        <v>0.010150520999999996</v>
      </c>
      <c r="BA169" s="40">
        <v>0.0003101110000000018</v>
      </c>
      <c r="BB169" s="40">
        <v>0.008444297999999989</v>
      </c>
      <c r="BC169" s="40">
        <v>-0.002264092999999995</v>
      </c>
      <c r="BD169" s="40">
        <v>0.016719834000000017</v>
      </c>
      <c r="BE169" s="40">
        <v>0.03497994799999998</v>
      </c>
      <c r="BF169" s="3">
        <v>-0.010798630000000004</v>
      </c>
      <c r="BG169" s="3"/>
      <c r="BH169" t="s">
        <v>40</v>
      </c>
      <c r="BI169" s="19">
        <v>0.12207809249140315</v>
      </c>
      <c r="BJ169" s="19">
        <v>0.14075135767175317</v>
      </c>
      <c r="BK169" s="19">
        <v>-0.0015760674201313642</v>
      </c>
      <c r="BL169" s="19">
        <v>0.14788247478648645</v>
      </c>
      <c r="BM169" s="19">
        <v>0.05780001005432276</v>
      </c>
      <c r="BN169" s="19">
        <v>0.07786940405994706</v>
      </c>
      <c r="BO169" s="19">
        <v>0.21383221304288702</v>
      </c>
      <c r="BP169" s="19">
        <v>0.026429746014196637</v>
      </c>
      <c r="BQ169" s="19">
        <v>0.003463872191456068</v>
      </c>
      <c r="BR169" s="19">
        <v>0.05775658122078582</v>
      </c>
      <c r="BS169" s="19">
        <v>0.13676109099318268</v>
      </c>
      <c r="BT169" s="19">
        <v>-0.060166146973837535</v>
      </c>
      <c r="BU169" s="19">
        <v>0.06960053364050967</v>
      </c>
      <c r="BV169" s="19">
        <v>0.055839975972922756</v>
      </c>
      <c r="BW169" s="19">
        <v>0.02267933187719259</v>
      </c>
      <c r="BX169" s="19">
        <v>0.1553831502722186</v>
      </c>
      <c r="BY169" s="19">
        <v>0.051369104808992115</v>
      </c>
      <c r="BZ169" s="19">
        <v>0.17924631749369474</v>
      </c>
      <c r="CA169" s="19">
        <v>0.10632695757356139</v>
      </c>
      <c r="CB169" s="19">
        <v>-0.08498951015676108</v>
      </c>
      <c r="CC169" s="4">
        <v>0.07124046464618629</v>
      </c>
      <c r="CD169" s="4">
        <v>0.002031742248837587</v>
      </c>
      <c r="CE169" s="4">
        <v>0.055212004162095374</v>
      </c>
      <c r="CF169" s="4">
        <v>-0.01402892843260778</v>
      </c>
      <c r="CG169" s="4">
        <v>0.10507466791896145</v>
      </c>
      <c r="CH169" s="4">
        <v>0.19892693940633188</v>
      </c>
      <c r="CI169" s="4">
        <v>-0.05122127485626105</v>
      </c>
    </row>
    <row r="170" spans="1:87" ht="12.75">
      <c r="A170" t="s">
        <v>41</v>
      </c>
      <c r="B170" s="22">
        <v>0.001760707</v>
      </c>
      <c r="C170" s="22">
        <v>0.002464509</v>
      </c>
      <c r="D170" s="22">
        <v>0.002629229</v>
      </c>
      <c r="E170" s="22">
        <v>0.003075823</v>
      </c>
      <c r="F170" s="22">
        <v>0.003585884</v>
      </c>
      <c r="G170" s="22">
        <v>0.0037731460000000002</v>
      </c>
      <c r="H170" s="22">
        <v>0.003646006</v>
      </c>
      <c r="I170" s="22">
        <v>0.003824857</v>
      </c>
      <c r="J170" s="22">
        <v>0.0039967679999999995</v>
      </c>
      <c r="K170" s="22">
        <v>0.003809448</v>
      </c>
      <c r="L170" s="22">
        <v>0.003901002</v>
      </c>
      <c r="M170" s="22">
        <v>0.004133748</v>
      </c>
      <c r="N170" s="22">
        <v>0.004067</v>
      </c>
      <c r="O170" s="34">
        <v>0.004064048</v>
      </c>
      <c r="P170" s="34">
        <v>0.003312292</v>
      </c>
      <c r="Q170" s="34">
        <v>0.003605774</v>
      </c>
      <c r="R170" s="34">
        <v>0.003865741</v>
      </c>
      <c r="S170" s="24">
        <v>0.004109753000000001</v>
      </c>
      <c r="T170" s="24">
        <f>4454725/1000000000</f>
        <v>0.004454725</v>
      </c>
      <c r="U170" s="29">
        <v>0.004961774</v>
      </c>
      <c r="V170" s="24">
        <v>0.005148489</v>
      </c>
      <c r="W170" s="22">
        <v>0.005137027</v>
      </c>
      <c r="X170" s="22">
        <v>0.00555601</v>
      </c>
      <c r="Y170" s="2">
        <v>0.005634237</v>
      </c>
      <c r="Z170" s="2">
        <v>0.006025193</v>
      </c>
      <c r="AA170" s="24">
        <v>0.00602716</v>
      </c>
      <c r="AB170" s="3">
        <v>0.005030244</v>
      </c>
      <c r="AC170" s="3">
        <v>0.005618367</v>
      </c>
      <c r="AD170" s="3"/>
      <c r="AE170" t="s">
        <v>41</v>
      </c>
      <c r="AF170" s="40">
        <v>0.0007038020000000001</v>
      </c>
      <c r="AG170" s="40">
        <v>0.0001647199999999997</v>
      </c>
      <c r="AH170" s="40">
        <v>0.00044659400000000024</v>
      </c>
      <c r="AI170" s="40">
        <v>0.000510061</v>
      </c>
      <c r="AJ170" s="40">
        <v>0.0001872620000000001</v>
      </c>
      <c r="AK170" s="40">
        <v>-0.0001271400000000004</v>
      </c>
      <c r="AL170" s="40">
        <v>0.00017885100000000027</v>
      </c>
      <c r="AM170" s="40">
        <v>0.00017191099999999942</v>
      </c>
      <c r="AN170" s="40">
        <v>-0.0001873199999999995</v>
      </c>
      <c r="AO170" s="40">
        <v>9.15540000000002E-05</v>
      </c>
      <c r="AP170" s="40">
        <v>0.0002327459999999994</v>
      </c>
      <c r="AQ170" s="40">
        <v>-6.674799999999929E-05</v>
      </c>
      <c r="AR170" s="40">
        <v>-2.9520000000005098E-06</v>
      </c>
      <c r="AS170" s="40">
        <v>-0.0007517559999999997</v>
      </c>
      <c r="AT170" s="40">
        <v>0.00029348199999999986</v>
      </c>
      <c r="AU170" s="40">
        <v>0.00025996699999999984</v>
      </c>
      <c r="AV170" s="40">
        <v>0.00024401200000000092</v>
      </c>
      <c r="AW170" s="40">
        <v>0.00034497199999999895</v>
      </c>
      <c r="AX170" s="40">
        <v>0.0005070490000000007</v>
      </c>
      <c r="AY170" s="40">
        <v>0.00018671499999999962</v>
      </c>
      <c r="AZ170" s="40">
        <v>-1.1462000000000278E-05</v>
      </c>
      <c r="BA170" s="40">
        <v>0.0004189830000000004</v>
      </c>
      <c r="BB170" s="40">
        <v>7.822700000000016E-05</v>
      </c>
      <c r="BC170" s="40">
        <v>0.0003909559999999996</v>
      </c>
      <c r="BD170" s="40">
        <v>1.967000000000288E-06</v>
      </c>
      <c r="BE170" s="40">
        <v>-0.0009969160000000005</v>
      </c>
      <c r="BF170" s="3">
        <v>0.0005881230000000003</v>
      </c>
      <c r="BG170" s="3"/>
      <c r="BH170" t="s">
        <v>41</v>
      </c>
      <c r="BI170" s="19">
        <v>0.3997269278761316</v>
      </c>
      <c r="BJ170" s="19">
        <v>0.06683684255159941</v>
      </c>
      <c r="BK170" s="19">
        <v>0.16985739926039164</v>
      </c>
      <c r="BL170" s="19">
        <v>0.1658291130536445</v>
      </c>
      <c r="BM170" s="19">
        <v>0.052221990449217014</v>
      </c>
      <c r="BN170" s="19">
        <v>-0.0336960191839914</v>
      </c>
      <c r="BO170" s="19">
        <v>0.049053951090590714</v>
      </c>
      <c r="BP170" s="19">
        <v>0.04494573261170272</v>
      </c>
      <c r="BQ170" s="19">
        <v>-0.04686786923834446</v>
      </c>
      <c r="BR170" s="19">
        <v>0.02403340326472502</v>
      </c>
      <c r="BS170" s="19">
        <v>0.0596631327028285</v>
      </c>
      <c r="BT170" s="19">
        <v>-0.01614708975970458</v>
      </c>
      <c r="BU170" s="19">
        <v>-0.0007258421440866756</v>
      </c>
      <c r="BV170" s="19">
        <v>-0.18497714593922113</v>
      </c>
      <c r="BW170" s="19">
        <v>0.08860390327905869</v>
      </c>
      <c r="BX170" s="19">
        <v>0.07209741930581336</v>
      </c>
      <c r="BY170" s="19">
        <v>0.06312166283255938</v>
      </c>
      <c r="BZ170" s="19">
        <v>0.08393983774693975</v>
      </c>
      <c r="CA170" s="19">
        <v>0.11382273877736578</v>
      </c>
      <c r="CB170" s="19">
        <v>0.03763069418316908</v>
      </c>
      <c r="CC170" s="4">
        <v>-0.0022262842554388825</v>
      </c>
      <c r="CD170" s="4">
        <v>0.08156137781639076</v>
      </c>
      <c r="CE170" s="4">
        <v>0.014079708279862735</v>
      </c>
      <c r="CF170" s="4">
        <v>0.06938934233685938</v>
      </c>
      <c r="CG170" s="4">
        <v>0.00032646257140647413</v>
      </c>
      <c r="CH170" s="4">
        <v>-0.1654039381732027</v>
      </c>
      <c r="CI170" s="4">
        <v>0.11691739009081872</v>
      </c>
    </row>
    <row r="171" spans="1:87" ht="12.75">
      <c r="A171" t="s">
        <v>42</v>
      </c>
      <c r="B171" s="22">
        <v>0.000822857</v>
      </c>
      <c r="C171" s="22">
        <v>0.000505361</v>
      </c>
      <c r="D171" s="22">
        <v>0.001034659</v>
      </c>
      <c r="E171" s="22">
        <v>0.001007525</v>
      </c>
      <c r="F171" s="22">
        <v>0.0008104519999999999</v>
      </c>
      <c r="G171" s="22">
        <v>0.001422888</v>
      </c>
      <c r="H171" s="22">
        <v>0.002063337</v>
      </c>
      <c r="I171" s="22">
        <v>0.006460134</v>
      </c>
      <c r="J171" s="22">
        <v>0.007050238</v>
      </c>
      <c r="K171" s="22">
        <v>0.005226948</v>
      </c>
      <c r="L171" s="22">
        <v>0.0015185200000000002</v>
      </c>
      <c r="M171" s="22">
        <v>0.007109239</v>
      </c>
      <c r="N171" s="22">
        <v>0.001343</v>
      </c>
      <c r="O171" s="34">
        <v>0.001197316</v>
      </c>
      <c r="P171" s="34">
        <v>0.0035169</v>
      </c>
      <c r="Q171" s="34">
        <v>0.001115083</v>
      </c>
      <c r="R171" s="34">
        <v>0.003565018</v>
      </c>
      <c r="S171" s="24">
        <v>0.003698181</v>
      </c>
      <c r="T171" s="24">
        <f>14750578/1000000000</f>
        <v>0.014750578</v>
      </c>
      <c r="U171" s="29">
        <v>0.012600414</v>
      </c>
      <c r="V171" s="24">
        <v>0.007185266</v>
      </c>
      <c r="W171" s="22">
        <v>0.008638038</v>
      </c>
      <c r="X171" s="22">
        <v>0.003454502</v>
      </c>
      <c r="Y171" s="2">
        <v>0.004696939</v>
      </c>
      <c r="Z171" s="2">
        <v>0.001909343</v>
      </c>
      <c r="AA171" s="24">
        <v>0.003204003</v>
      </c>
      <c r="AB171" s="3">
        <v>0.001488082</v>
      </c>
      <c r="AC171" s="3">
        <v>0.001962091</v>
      </c>
      <c r="AD171" s="3"/>
      <c r="AE171" t="s">
        <v>42</v>
      </c>
      <c r="AF171" s="40">
        <v>-0.000317496</v>
      </c>
      <c r="AG171" s="40">
        <v>0.0005292980000000001</v>
      </c>
      <c r="AH171" s="40">
        <v>-2.7134000000000056E-05</v>
      </c>
      <c r="AI171" s="40">
        <v>-0.00019707300000000008</v>
      </c>
      <c r="AJ171" s="40">
        <v>0.0006124360000000001</v>
      </c>
      <c r="AK171" s="40">
        <v>0.0006404490000000002</v>
      </c>
      <c r="AL171" s="40">
        <v>0.004396797</v>
      </c>
      <c r="AM171" s="40">
        <v>0.0005901040000000001</v>
      </c>
      <c r="AN171" s="40">
        <v>-0.00182329</v>
      </c>
      <c r="AO171" s="40">
        <v>-0.003708428</v>
      </c>
      <c r="AP171" s="40">
        <v>0.005590718999999999</v>
      </c>
      <c r="AQ171" s="40">
        <v>-0.005766238999999999</v>
      </c>
      <c r="AR171" s="40">
        <v>-0.0001456840000000001</v>
      </c>
      <c r="AS171" s="40">
        <v>0.002319584</v>
      </c>
      <c r="AT171" s="40">
        <v>-0.0024018169999999997</v>
      </c>
      <c r="AU171" s="40">
        <v>0.0024499350000000003</v>
      </c>
      <c r="AV171" s="40">
        <v>0.00013316299999999994</v>
      </c>
      <c r="AW171" s="40">
        <v>0.011052397</v>
      </c>
      <c r="AX171" s="40">
        <v>-0.0021501639999999995</v>
      </c>
      <c r="AY171" s="40">
        <v>-0.005415148000000001</v>
      </c>
      <c r="AZ171" s="40">
        <v>0.0014527720000000006</v>
      </c>
      <c r="BA171" s="40">
        <v>-0.005183536000000001</v>
      </c>
      <c r="BB171" s="40">
        <v>0.0012424369999999999</v>
      </c>
      <c r="BC171" s="40">
        <v>-0.002787596</v>
      </c>
      <c r="BD171" s="40">
        <v>0.00129466</v>
      </c>
      <c r="BE171" s="40">
        <v>-0.001715921</v>
      </c>
      <c r="BF171" s="3">
        <v>0.00047400900000000006</v>
      </c>
      <c r="BG171" s="3"/>
      <c r="BH171" t="s">
        <v>42</v>
      </c>
      <c r="BI171" s="19">
        <v>-0.38584590032046884</v>
      </c>
      <c r="BJ171" s="19">
        <v>1.0473661402443009</v>
      </c>
      <c r="BK171" s="19">
        <v>-0.02622506545634847</v>
      </c>
      <c r="BL171" s="19">
        <v>-0.19560110170963507</v>
      </c>
      <c r="BM171" s="19">
        <v>0.7556721434458797</v>
      </c>
      <c r="BN171" s="19">
        <v>0.4501049977229411</v>
      </c>
      <c r="BO171" s="19">
        <v>2.1309155993422304</v>
      </c>
      <c r="BP171" s="19">
        <v>0.09134547363878212</v>
      </c>
      <c r="BQ171" s="19">
        <v>-0.2586139645214814</v>
      </c>
      <c r="BR171" s="19">
        <v>-0.7094824742851852</v>
      </c>
      <c r="BS171" s="19">
        <v>3.6816894081078937</v>
      </c>
      <c r="BT171" s="19">
        <v>-0.8110908917255418</v>
      </c>
      <c r="BU171" s="19">
        <v>-0.10847654504839917</v>
      </c>
      <c r="BV171" s="19">
        <v>1.9373198052978495</v>
      </c>
      <c r="BW171" s="19">
        <v>-0.6829358241633255</v>
      </c>
      <c r="BX171" s="19">
        <v>2.197087571059733</v>
      </c>
      <c r="BY171" s="19">
        <v>0.03735268657830057</v>
      </c>
      <c r="BZ171" s="19">
        <v>2.988603586465887</v>
      </c>
      <c r="CA171" s="19">
        <v>-0.14576811837475112</v>
      </c>
      <c r="CB171" s="19">
        <v>-0.42975953012337537</v>
      </c>
      <c r="CC171" s="4">
        <v>0.2021876434358868</v>
      </c>
      <c r="CD171" s="4">
        <v>-0.6000825650454421</v>
      </c>
      <c r="CE171" s="4">
        <v>0.3596573399002229</v>
      </c>
      <c r="CF171" s="4">
        <v>-0.593492059402943</v>
      </c>
      <c r="CG171" s="4">
        <v>0.6780657011338456</v>
      </c>
      <c r="CH171" s="4">
        <v>-0.5355553662090828</v>
      </c>
      <c r="CI171" s="4">
        <v>0.3185368817040997</v>
      </c>
    </row>
    <row r="172" spans="1:87" ht="12.75">
      <c r="A172" t="s">
        <v>43</v>
      </c>
      <c r="B172" s="22">
        <v>0.031961493</v>
      </c>
      <c r="C172" s="22">
        <v>0.034115882</v>
      </c>
      <c r="D172" s="22">
        <v>0.03824969</v>
      </c>
      <c r="E172" s="22">
        <v>0.037122795</v>
      </c>
      <c r="F172" s="22">
        <v>0.041922794000000006</v>
      </c>
      <c r="G172" s="22">
        <v>0.044915806</v>
      </c>
      <c r="H172" s="22">
        <v>0.045388355</v>
      </c>
      <c r="I172" s="22">
        <v>0.0494425</v>
      </c>
      <c r="J172" s="22">
        <v>0.051479916</v>
      </c>
      <c r="K172" s="22">
        <v>0.057675123</v>
      </c>
      <c r="L172" s="22">
        <v>0.064251702</v>
      </c>
      <c r="M172" s="22">
        <v>0.06961209</v>
      </c>
      <c r="N172" s="22">
        <v>0.068047</v>
      </c>
      <c r="O172" s="34">
        <v>0.075217057</v>
      </c>
      <c r="P172" s="22">
        <v>0.079824135</v>
      </c>
      <c r="Q172" s="22">
        <v>0.08369264</v>
      </c>
      <c r="R172" s="22">
        <v>0.086730394</v>
      </c>
      <c r="S172" s="24">
        <v>0.093435933</v>
      </c>
      <c r="T172" s="24">
        <f>102770107/1000000000</f>
        <v>0.102770107</v>
      </c>
      <c r="U172" s="29">
        <v>0.118202557</v>
      </c>
      <c r="V172" s="24">
        <v>0.109629069</v>
      </c>
      <c r="W172" s="22">
        <v>0.119071137</v>
      </c>
      <c r="X172" s="22">
        <v>0.119798681</v>
      </c>
      <c r="Y172" s="2">
        <v>0.129379057</v>
      </c>
      <c r="Z172" s="2">
        <v>0.131054276</v>
      </c>
      <c r="AA172" s="24">
        <v>0.144409568</v>
      </c>
      <c r="AB172" s="3">
        <v>0.174768292</v>
      </c>
      <c r="AC172" s="3">
        <v>0.166472937</v>
      </c>
      <c r="AD172" s="3"/>
      <c r="AE172" t="s">
        <v>43</v>
      </c>
      <c r="AF172" s="40">
        <v>0.0021543889999999996</v>
      </c>
      <c r="AG172" s="40">
        <v>0.004133808000000003</v>
      </c>
      <c r="AH172" s="40">
        <v>-0.0011268950000000028</v>
      </c>
      <c r="AI172" s="40">
        <v>0.004799999000000006</v>
      </c>
      <c r="AJ172" s="40">
        <v>0.0029930119999999963</v>
      </c>
      <c r="AK172" s="40">
        <v>0.0004725489999999957</v>
      </c>
      <c r="AL172" s="40">
        <v>0.004054145000000002</v>
      </c>
      <c r="AM172" s="40">
        <v>0.0020374160000000002</v>
      </c>
      <c r="AN172" s="40">
        <v>0.006195207000000001</v>
      </c>
      <c r="AO172" s="40">
        <v>0.006576578999999992</v>
      </c>
      <c r="AP172" s="40">
        <v>0.005360388000000008</v>
      </c>
      <c r="AQ172" s="40">
        <v>-0.001565090000000005</v>
      </c>
      <c r="AR172" s="40">
        <v>0.0071700570000000075</v>
      </c>
      <c r="AS172" s="40">
        <v>0.0046070780000000006</v>
      </c>
      <c r="AT172" s="40">
        <v>0.0038685049999999943</v>
      </c>
      <c r="AU172" s="40">
        <v>0.0030377540000000036</v>
      </c>
      <c r="AV172" s="40">
        <v>0.0067055389999999965</v>
      </c>
      <c r="AW172" s="40">
        <v>0.009334174</v>
      </c>
      <c r="AX172" s="40">
        <v>0.01543245</v>
      </c>
      <c r="AY172" s="40">
        <v>-0.008573488000000004</v>
      </c>
      <c r="AZ172" s="40">
        <v>0.009442067999999998</v>
      </c>
      <c r="BA172" s="40">
        <v>0.0007275440000000105</v>
      </c>
      <c r="BB172" s="40">
        <v>0.009580375999999988</v>
      </c>
      <c r="BC172" s="40">
        <v>0.0016752190000000056</v>
      </c>
      <c r="BD172" s="40">
        <v>0.01335529199999999</v>
      </c>
      <c r="BE172" s="40">
        <v>0.030358724000000004</v>
      </c>
      <c r="BF172" s="3">
        <v>-0.008295355000000004</v>
      </c>
      <c r="BG172" s="3"/>
      <c r="BH172" t="s">
        <v>43</v>
      </c>
      <c r="BI172" s="19">
        <v>0.06740576856031098</v>
      </c>
      <c r="BJ172" s="19">
        <v>0.12116960657795693</v>
      </c>
      <c r="BK172" s="19">
        <v>-0.029461545962856238</v>
      </c>
      <c r="BL172" s="19">
        <v>0.1293005820278351</v>
      </c>
      <c r="BM172" s="19">
        <v>0.07139342859638591</v>
      </c>
      <c r="BN172" s="19">
        <v>0.010520773021416909</v>
      </c>
      <c r="BO172" s="19">
        <v>0.08932125872374097</v>
      </c>
      <c r="BP172" s="19">
        <v>0.04120778682307732</v>
      </c>
      <c r="BQ172" s="19">
        <v>0.12034221267960113</v>
      </c>
      <c r="BR172" s="19">
        <v>0.1140280012926889</v>
      </c>
      <c r="BS172" s="19">
        <v>0.08342795339491564</v>
      </c>
      <c r="BT172" s="19">
        <v>-0.02248301983175631</v>
      </c>
      <c r="BU172" s="19">
        <v>0.10536918600379161</v>
      </c>
      <c r="BV172" s="19">
        <v>0.06125044217031784</v>
      </c>
      <c r="BW172" s="19">
        <v>0.04846284898671303</v>
      </c>
      <c r="BX172" s="19">
        <v>0.0362965488960559</v>
      </c>
      <c r="BY172" s="19">
        <v>0.07731475311872786</v>
      </c>
      <c r="BZ172" s="19">
        <v>0.09989918974748185</v>
      </c>
      <c r="CA172" s="19">
        <v>0.15016477505467615</v>
      </c>
      <c r="CB172" s="19">
        <v>-0.07253217034890375</v>
      </c>
      <c r="CC172" s="4">
        <v>0.08612741206440418</v>
      </c>
      <c r="CD172" s="4">
        <v>0.006110162532503662</v>
      </c>
      <c r="CE172" s="4">
        <v>0.07997063006060966</v>
      </c>
      <c r="CF172" s="4">
        <v>0.012948146623143232</v>
      </c>
      <c r="CG172" s="4">
        <v>0.10190657190002707</v>
      </c>
      <c r="CH172" s="4">
        <v>0.2102265412219778</v>
      </c>
      <c r="CI172" s="4">
        <v>-0.04746487423473821</v>
      </c>
    </row>
    <row r="173" spans="1:87" ht="12.75">
      <c r="A173" t="s">
        <v>44</v>
      </c>
      <c r="B173" s="22">
        <v>0.0014559969999999999</v>
      </c>
      <c r="C173" s="22">
        <v>0.003310242</v>
      </c>
      <c r="D173" s="22">
        <v>0.004168207</v>
      </c>
      <c r="E173" s="22">
        <v>0.004803014</v>
      </c>
      <c r="F173" s="22">
        <v>0.006493975</v>
      </c>
      <c r="G173" s="22">
        <v>0.005753863</v>
      </c>
      <c r="H173" s="22">
        <v>0.009118234</v>
      </c>
      <c r="I173" s="22">
        <v>0.013364547</v>
      </c>
      <c r="J173" s="22">
        <v>0.01249692</v>
      </c>
      <c r="K173" s="22">
        <v>0.008572196</v>
      </c>
      <c r="L173" s="22">
        <v>0.009960621</v>
      </c>
      <c r="M173" s="22">
        <v>0.009667306</v>
      </c>
      <c r="N173" s="22">
        <v>0.011618999999999999</v>
      </c>
      <c r="O173" s="34">
        <v>0.010518914</v>
      </c>
      <c r="P173" s="34">
        <v>0.009425297</v>
      </c>
      <c r="Q173" s="34">
        <v>0.009844126</v>
      </c>
      <c r="R173" s="34">
        <v>0.019364049</v>
      </c>
      <c r="S173" s="24">
        <v>0.018113023</v>
      </c>
      <c r="T173" s="24">
        <f>18775763/1000000000</f>
        <v>0.018775763</v>
      </c>
      <c r="U173" s="36">
        <v>0.019952072</v>
      </c>
      <c r="V173" s="36">
        <v>0.020519697</v>
      </c>
      <c r="W173" s="22">
        <v>0.01978684</v>
      </c>
      <c r="X173" s="22">
        <v>0.02413396</v>
      </c>
      <c r="Y173" s="2">
        <v>0.021677218</v>
      </c>
      <c r="Z173" s="2">
        <v>0.020134546</v>
      </c>
      <c r="AA173" s="24">
        <v>0.022202461</v>
      </c>
      <c r="AB173" s="3">
        <v>0.029536522</v>
      </c>
      <c r="AC173" s="3">
        <v>0.025971116</v>
      </c>
      <c r="AD173" s="3"/>
      <c r="AE173" t="s">
        <v>44</v>
      </c>
      <c r="AF173" s="40">
        <v>0.0018542450000000002</v>
      </c>
      <c r="AG173" s="40">
        <v>0.000857965</v>
      </c>
      <c r="AH173" s="40">
        <v>0.0006348070000000003</v>
      </c>
      <c r="AI173" s="40">
        <v>0.0016909609999999995</v>
      </c>
      <c r="AJ173" s="40">
        <v>-0.0007401120000000002</v>
      </c>
      <c r="AK173" s="40">
        <v>0.0033643709999999997</v>
      </c>
      <c r="AL173" s="40">
        <v>0.004246313</v>
      </c>
      <c r="AM173" s="40">
        <v>-0.0008676269999999993</v>
      </c>
      <c r="AN173" s="40">
        <v>-0.003924723999999999</v>
      </c>
      <c r="AO173" s="40">
        <v>0.0013884249999999987</v>
      </c>
      <c r="AP173" s="40">
        <v>-0.00029331499999999885</v>
      </c>
      <c r="AQ173" s="40">
        <v>0.0019516939999999986</v>
      </c>
      <c r="AR173" s="40">
        <v>-0.0011000859999999984</v>
      </c>
      <c r="AS173" s="40">
        <v>-0.0010936170000000016</v>
      </c>
      <c r="AT173" s="40">
        <v>0.00041882900000000077</v>
      </c>
      <c r="AU173" s="40">
        <v>0.009519923000000001</v>
      </c>
      <c r="AV173" s="40">
        <v>-0.0012510260000000023</v>
      </c>
      <c r="AW173" s="40">
        <v>0.0006627400000000019</v>
      </c>
      <c r="AX173" s="40">
        <v>0.0011763090000000004</v>
      </c>
      <c r="AY173" s="40">
        <v>0.0005676249999999987</v>
      </c>
      <c r="AZ173" s="40">
        <v>-0.000732857</v>
      </c>
      <c r="BA173" s="40">
        <v>0.0043471199999999995</v>
      </c>
      <c r="BB173" s="40">
        <v>-0.002456741999999998</v>
      </c>
      <c r="BC173" s="40">
        <v>-0.0015426720000000019</v>
      </c>
      <c r="BD173" s="40">
        <v>0.002067915</v>
      </c>
      <c r="BE173" s="40">
        <v>0.007334060999999999</v>
      </c>
      <c r="BF173" s="3">
        <v>-0.003565406</v>
      </c>
      <c r="BG173" s="3"/>
      <c r="BH173" t="s">
        <v>44</v>
      </c>
      <c r="BI173" s="19">
        <v>1.2735225415986438</v>
      </c>
      <c r="BJ173" s="19">
        <v>0.259184978016713</v>
      </c>
      <c r="BK173" s="19">
        <v>0.15229737870504037</v>
      </c>
      <c r="BL173" s="19">
        <v>0.3520624757704224</v>
      </c>
      <c r="BM173" s="19">
        <v>-0.11396902513483656</v>
      </c>
      <c r="BN173" s="19">
        <v>0.5847151730932766</v>
      </c>
      <c r="BO173" s="19">
        <v>0.46569467289389593</v>
      </c>
      <c r="BP173" s="19">
        <v>-0.0649200455503654</v>
      </c>
      <c r="BQ173" s="19">
        <v>-0.314055303226715</v>
      </c>
      <c r="BR173" s="19">
        <v>0.16196841509456836</v>
      </c>
      <c r="BS173" s="19">
        <v>-0.029447461157291185</v>
      </c>
      <c r="BT173" s="19">
        <v>0.20188602698621502</v>
      </c>
      <c r="BU173" s="19">
        <v>-0.0946799208193475</v>
      </c>
      <c r="BV173" s="19">
        <v>-0.10396672127940218</v>
      </c>
      <c r="BW173" s="19">
        <v>0.04443668989953323</v>
      </c>
      <c r="BX173" s="19">
        <v>0.96706635002437</v>
      </c>
      <c r="BY173" s="19">
        <v>-0.06460559978958957</v>
      </c>
      <c r="BZ173" s="19">
        <v>0.036589143623347795</v>
      </c>
      <c r="CA173" s="19">
        <v>0.06265039668427858</v>
      </c>
      <c r="CB173" s="19">
        <v>0.028449426204957492</v>
      </c>
      <c r="CC173" s="4">
        <v>-0.035714806120187834</v>
      </c>
      <c r="CD173" s="4">
        <v>0.2196975363423366</v>
      </c>
      <c r="CE173" s="4">
        <v>-0.10179605833439676</v>
      </c>
      <c r="CF173" s="4">
        <v>-0.07116558960656306</v>
      </c>
      <c r="CG173" s="4">
        <v>0.10270482383859066</v>
      </c>
      <c r="CH173" s="4">
        <v>0.3303264894824047</v>
      </c>
      <c r="CI173" s="4">
        <v>-0.12071177506952241</v>
      </c>
    </row>
    <row r="174" spans="1:87" ht="12.75">
      <c r="A174" s="11"/>
      <c r="B174" s="23"/>
      <c r="C174" s="23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3"/>
      <c r="R174" s="23"/>
      <c r="S174" s="24"/>
      <c r="T174" s="24"/>
      <c r="U174" s="29"/>
      <c r="V174" s="24"/>
      <c r="W174" s="24"/>
      <c r="X174" s="23"/>
      <c r="Y174" s="23"/>
      <c r="Z174" s="23"/>
      <c r="AA174" s="23"/>
      <c r="AB174" s="3"/>
      <c r="AC174" s="3"/>
      <c r="AD174" s="3"/>
      <c r="AE174" s="11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3"/>
      <c r="BG174" s="3"/>
      <c r="BH174" s="11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4"/>
      <c r="CD174" s="4"/>
      <c r="CE174" s="4"/>
      <c r="CF174" s="4"/>
      <c r="CH174" s="4"/>
      <c r="CI174" s="4"/>
    </row>
    <row r="175" spans="1:87" ht="12.75">
      <c r="A175" s="10" t="s">
        <v>62</v>
      </c>
      <c r="B175" s="5"/>
      <c r="C175" s="23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3"/>
      <c r="R175" s="23"/>
      <c r="S175" s="24"/>
      <c r="T175" s="24"/>
      <c r="U175" s="29"/>
      <c r="V175" s="24"/>
      <c r="W175" s="24"/>
      <c r="X175" s="23"/>
      <c r="Y175" s="23"/>
      <c r="Z175" s="23"/>
      <c r="AA175" s="23"/>
      <c r="AB175" s="3"/>
      <c r="AC175" s="3"/>
      <c r="AD175" s="3"/>
      <c r="AE175" s="10" t="s">
        <v>62</v>
      </c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3"/>
      <c r="BG175" s="3"/>
      <c r="BH175" s="10" t="s">
        <v>62</v>
      </c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4"/>
      <c r="CD175" s="4"/>
      <c r="CE175" s="4"/>
      <c r="CF175" s="4"/>
      <c r="CH175" s="4"/>
      <c r="CI175" s="4"/>
    </row>
    <row r="176" spans="1:87" ht="12.75">
      <c r="A176" t="s">
        <v>40</v>
      </c>
      <c r="B176" s="22">
        <v>0.038104141</v>
      </c>
      <c r="C176" s="22">
        <v>0.044723504</v>
      </c>
      <c r="D176" s="22">
        <v>0.049423405000000004</v>
      </c>
      <c r="E176" s="22">
        <v>0.052275407</v>
      </c>
      <c r="F176" s="22">
        <v>0.060147602999999994</v>
      </c>
      <c r="G176" s="22">
        <v>0.068761286</v>
      </c>
      <c r="H176" s="22">
        <v>0.067228147</v>
      </c>
      <c r="I176" s="22">
        <v>0.07358224199999999</v>
      </c>
      <c r="J176" s="22">
        <v>0.09006630199999999</v>
      </c>
      <c r="K176" s="22">
        <v>0.127236212</v>
      </c>
      <c r="L176" s="22">
        <v>0.092807371</v>
      </c>
      <c r="M176" s="22">
        <v>0.097386394</v>
      </c>
      <c r="N176" s="22">
        <v>0.10895300000000001</v>
      </c>
      <c r="O176" s="34">
        <v>0.131130339</v>
      </c>
      <c r="P176" s="34">
        <v>0.114688272</v>
      </c>
      <c r="Q176" s="34">
        <v>0.121424458</v>
      </c>
      <c r="R176" s="34">
        <v>0.128275559</v>
      </c>
      <c r="S176" s="24">
        <v>0.144135596</v>
      </c>
      <c r="T176" s="24">
        <f>+SUM(T177:T180)</f>
        <v>0.167586968</v>
      </c>
      <c r="U176" s="29">
        <v>0.191885227</v>
      </c>
      <c r="V176" s="24">
        <v>0.192078238</v>
      </c>
      <c r="W176" s="22">
        <v>0.213505425</v>
      </c>
      <c r="X176" s="22">
        <v>0.231518151</v>
      </c>
      <c r="Y176" s="2">
        <v>0.236409394</v>
      </c>
      <c r="Z176" s="2">
        <v>0.245782583</v>
      </c>
      <c r="AA176" s="24">
        <v>0.251854123</v>
      </c>
      <c r="AB176" s="32">
        <v>0.296288856</v>
      </c>
      <c r="AC176" s="32">
        <v>0.283732112</v>
      </c>
      <c r="AD176" s="32"/>
      <c r="AE176" t="s">
        <v>40</v>
      </c>
      <c r="AF176" s="40">
        <v>0.006619362999999996</v>
      </c>
      <c r="AG176" s="40">
        <v>0.004699901000000006</v>
      </c>
      <c r="AH176" s="40">
        <v>0.0028520019999999993</v>
      </c>
      <c r="AI176" s="40">
        <v>0.007872195999999991</v>
      </c>
      <c r="AJ176" s="40">
        <v>0.00861368300000001</v>
      </c>
      <c r="AK176" s="40">
        <v>-0.0015331390000000028</v>
      </c>
      <c r="AL176" s="40">
        <v>0.00635409499999999</v>
      </c>
      <c r="AM176" s="40">
        <v>0.016484059999999995</v>
      </c>
      <c r="AN176" s="40">
        <v>0.03716991</v>
      </c>
      <c r="AO176" s="40">
        <v>-0.03442884099999999</v>
      </c>
      <c r="AP176" s="40">
        <v>0.0045790230000000015</v>
      </c>
      <c r="AQ176" s="40">
        <v>0.011566606000000007</v>
      </c>
      <c r="AR176" s="40">
        <v>0.022177339000000004</v>
      </c>
      <c r="AS176" s="40">
        <v>-0.01644206700000002</v>
      </c>
      <c r="AT176" s="40">
        <v>0.006736186000000005</v>
      </c>
      <c r="AU176" s="40">
        <v>0.006851101000000012</v>
      </c>
      <c r="AV176" s="40">
        <v>0.015860036999999994</v>
      </c>
      <c r="AW176" s="40">
        <v>0.023451371999999998</v>
      </c>
      <c r="AX176" s="40">
        <v>0.02429825899999999</v>
      </c>
      <c r="AY176" s="40">
        <v>0.0001930110000000207</v>
      </c>
      <c r="AZ176" s="40">
        <v>0.021427186999999986</v>
      </c>
      <c r="BA176" s="40">
        <v>0.018012726000000007</v>
      </c>
      <c r="BB176" s="40">
        <v>0.00489124299999999</v>
      </c>
      <c r="BC176" s="40">
        <v>0.009373189000000004</v>
      </c>
      <c r="BD176" s="40">
        <v>0.006071539999999986</v>
      </c>
      <c r="BE176" s="40">
        <v>0.044434733000000004</v>
      </c>
      <c r="BF176" s="3">
        <v>-0.012556744000000009</v>
      </c>
      <c r="BG176" s="3"/>
      <c r="BH176" t="s">
        <v>40</v>
      </c>
      <c r="BI176" s="19">
        <v>0.17371768071087065</v>
      </c>
      <c r="BJ176" s="19">
        <v>0.1050879421254651</v>
      </c>
      <c r="BK176" s="19">
        <v>0.05770549398609827</v>
      </c>
      <c r="BL176" s="19">
        <v>0.1505908122341351</v>
      </c>
      <c r="BM176" s="19">
        <v>0.14320908183157377</v>
      </c>
      <c r="BN176" s="19">
        <v>-0.022296543435793254</v>
      </c>
      <c r="BO176" s="19">
        <v>0.0945153969512203</v>
      </c>
      <c r="BP176" s="19">
        <v>0.22402225797903788</v>
      </c>
      <c r="BQ176" s="19">
        <v>0.4126949721994804</v>
      </c>
      <c r="BR176" s="19">
        <v>-0.2705899559474467</v>
      </c>
      <c r="BS176" s="19">
        <v>0.049339001317039805</v>
      </c>
      <c r="BT176" s="19">
        <v>0.11877024628306915</v>
      </c>
      <c r="BU176" s="19">
        <v>0.20354959477940032</v>
      </c>
      <c r="BV176" s="19">
        <v>-0.12538720730371952</v>
      </c>
      <c r="BW176" s="19">
        <v>0.05873474142151174</v>
      </c>
      <c r="BX176" s="19">
        <v>0.05642274310172348</v>
      </c>
      <c r="BY176" s="19">
        <v>0.12364036550407854</v>
      </c>
      <c r="BZ176" s="19">
        <v>0.16270354201747636</v>
      </c>
      <c r="CA176" s="19">
        <v>0.14498895284029475</v>
      </c>
      <c r="CB176" s="19">
        <v>0.0010058669081388985</v>
      </c>
      <c r="CC176" s="4">
        <v>0.11155447500512779</v>
      </c>
      <c r="CD176" s="4">
        <v>0.08436659630545691</v>
      </c>
      <c r="CE176" s="4">
        <v>0.02112682301095256</v>
      </c>
      <c r="CF176" s="4">
        <v>0.03964812413503333</v>
      </c>
      <c r="CG176" s="4">
        <v>0.02470288954526931</v>
      </c>
      <c r="CH176" s="4">
        <v>0.17643043707487768</v>
      </c>
      <c r="CI176" s="4">
        <v>-0.04238007520606853</v>
      </c>
    </row>
    <row r="177" spans="1:87" ht="12.75">
      <c r="A177" t="s">
        <v>41</v>
      </c>
      <c r="B177" s="22">
        <v>0.0017057040000000002</v>
      </c>
      <c r="C177" s="22">
        <v>0.002205738</v>
      </c>
      <c r="D177" s="22">
        <v>0.00240788</v>
      </c>
      <c r="E177" s="22">
        <v>0.0026971250000000003</v>
      </c>
      <c r="F177" s="22">
        <v>0.00299382</v>
      </c>
      <c r="G177" s="22">
        <v>0.003694592</v>
      </c>
      <c r="H177" s="22">
        <v>0.0035594290000000002</v>
      </c>
      <c r="I177" s="22">
        <v>0.0039551479999999995</v>
      </c>
      <c r="J177" s="22">
        <v>0.004227373</v>
      </c>
      <c r="K177" s="22">
        <v>0.004376755</v>
      </c>
      <c r="L177" s="22">
        <v>0.004538426</v>
      </c>
      <c r="M177" s="22">
        <v>0.0043965490000000005</v>
      </c>
      <c r="N177" s="22">
        <v>0.004122</v>
      </c>
      <c r="O177" s="34">
        <v>0.004091882</v>
      </c>
      <c r="P177" s="34">
        <v>0.003911539</v>
      </c>
      <c r="Q177" s="34">
        <v>0.004012528</v>
      </c>
      <c r="R177" s="34">
        <v>0.00433469</v>
      </c>
      <c r="S177" s="24">
        <v>0.004506344999999999</v>
      </c>
      <c r="T177" s="24">
        <f>4857275/1000000000</f>
        <v>0.004857275</v>
      </c>
      <c r="U177" s="29">
        <v>0.006218195</v>
      </c>
      <c r="V177" s="24">
        <v>0.006486348</v>
      </c>
      <c r="W177" s="22">
        <v>0.006415413</v>
      </c>
      <c r="X177" s="22">
        <v>0.006797493</v>
      </c>
      <c r="Y177" s="2">
        <v>0.007572455</v>
      </c>
      <c r="Z177" s="2">
        <v>0.00772273</v>
      </c>
      <c r="AA177" s="24">
        <v>0.007907712</v>
      </c>
      <c r="AB177" s="3">
        <v>0.006607275</v>
      </c>
      <c r="AC177" s="3">
        <v>0.007103984</v>
      </c>
      <c r="AD177" s="3"/>
      <c r="AE177" t="s">
        <v>41</v>
      </c>
      <c r="AF177" s="40">
        <v>0.0005000339999999999</v>
      </c>
      <c r="AG177" s="40">
        <v>0.00020214199999999977</v>
      </c>
      <c r="AH177" s="40">
        <v>0.0002892450000000005</v>
      </c>
      <c r="AI177" s="40">
        <v>0.0002966949999999996</v>
      </c>
      <c r="AJ177" s="40">
        <v>0.0007007720000000001</v>
      </c>
      <c r="AK177" s="40">
        <v>-0.00013516299999999978</v>
      </c>
      <c r="AL177" s="40">
        <v>0.00039571899999999924</v>
      </c>
      <c r="AM177" s="40">
        <v>0.00027222500000000094</v>
      </c>
      <c r="AN177" s="40">
        <v>0.000149382</v>
      </c>
      <c r="AO177" s="40">
        <v>0.00016167099999999952</v>
      </c>
      <c r="AP177" s="40">
        <v>-0.00014187699999999945</v>
      </c>
      <c r="AQ177" s="40">
        <v>-0.00027454900000000067</v>
      </c>
      <c r="AR177" s="40">
        <v>-3.0117999999999985E-05</v>
      </c>
      <c r="AS177" s="40">
        <v>-0.00018034299999999948</v>
      </c>
      <c r="AT177" s="40">
        <v>0.00010098899999999925</v>
      </c>
      <c r="AU177" s="40">
        <v>0.00032216200000000084</v>
      </c>
      <c r="AV177" s="40">
        <v>0.00017165499999999886</v>
      </c>
      <c r="AW177" s="40">
        <v>0.00035093000000000103</v>
      </c>
      <c r="AX177" s="40">
        <v>0.0013609199999999998</v>
      </c>
      <c r="AY177" s="40">
        <v>0.00026815300000000014</v>
      </c>
      <c r="AZ177" s="40">
        <v>-7.093500000000027E-05</v>
      </c>
      <c r="BA177" s="40">
        <v>0.0003820799999999999</v>
      </c>
      <c r="BB177" s="40">
        <v>0.0007749619999999997</v>
      </c>
      <c r="BC177" s="40">
        <v>0.00015027500000000006</v>
      </c>
      <c r="BD177" s="40">
        <v>0.00018498200000000107</v>
      </c>
      <c r="BE177" s="40">
        <v>-0.0013004370000000006</v>
      </c>
      <c r="BF177" s="3">
        <v>0.0004967089999999997</v>
      </c>
      <c r="BG177" s="3"/>
      <c r="BH177" t="s">
        <v>41</v>
      </c>
      <c r="BI177" s="19">
        <v>0.2931540290695219</v>
      </c>
      <c r="BJ177" s="19">
        <v>0.09164370383064524</v>
      </c>
      <c r="BK177" s="19">
        <v>0.12012434174460541</v>
      </c>
      <c r="BL177" s="19">
        <v>0.11000417110812423</v>
      </c>
      <c r="BM177" s="19">
        <v>0.23407285675157496</v>
      </c>
      <c r="BN177" s="19">
        <v>-0.0365840125242516</v>
      </c>
      <c r="BO177" s="19">
        <v>0.1111748541690252</v>
      </c>
      <c r="BP177" s="19">
        <v>0.06882801857225089</v>
      </c>
      <c r="BQ177" s="19">
        <v>0.03533683921433003</v>
      </c>
      <c r="BR177" s="19">
        <v>0.03693855379156464</v>
      </c>
      <c r="BS177" s="19">
        <v>-0.031261278690012675</v>
      </c>
      <c r="BT177" s="19">
        <v>-0.06244647790801391</v>
      </c>
      <c r="BU177" s="19">
        <v>-0.007306647258612321</v>
      </c>
      <c r="BV177" s="19">
        <v>-0.044073362819357816</v>
      </c>
      <c r="BW177" s="19">
        <v>0.0258182265343639</v>
      </c>
      <c r="BX177" s="19">
        <v>0.08028903474318456</v>
      </c>
      <c r="BY177" s="19">
        <v>0.03960029436937793</v>
      </c>
      <c r="BZ177" s="19">
        <v>0.07787464120035219</v>
      </c>
      <c r="CA177" s="19">
        <v>0.28018178917191217</v>
      </c>
      <c r="CB177" s="19">
        <v>0.043123929050150424</v>
      </c>
      <c r="CC177" s="4">
        <v>-0.010936045984581812</v>
      </c>
      <c r="CD177" s="4">
        <v>0.05955657102668214</v>
      </c>
      <c r="CE177" s="4">
        <v>0.11400703171007306</v>
      </c>
      <c r="CF177" s="4">
        <v>0.019844951208029638</v>
      </c>
      <c r="CG177" s="4">
        <v>0.023952928562827016</v>
      </c>
      <c r="CH177" s="4">
        <v>-0.16445174027582193</v>
      </c>
      <c r="CI177" s="4">
        <v>0.07517607485688119</v>
      </c>
    </row>
    <row r="178" spans="1:87" ht="12.75">
      <c r="A178" t="s">
        <v>42</v>
      </c>
      <c r="B178" s="22">
        <v>0.002441415</v>
      </c>
      <c r="C178" s="22">
        <v>0.001444096</v>
      </c>
      <c r="D178" s="22">
        <v>0.000613591</v>
      </c>
      <c r="E178" s="22">
        <v>0.0010547470000000002</v>
      </c>
      <c r="F178" s="22">
        <v>0.002524794</v>
      </c>
      <c r="G178" s="22">
        <v>0.002421221</v>
      </c>
      <c r="H178" s="22">
        <v>0.00177045</v>
      </c>
      <c r="I178" s="22">
        <v>0.001301181</v>
      </c>
      <c r="J178" s="22">
        <v>0.005461044</v>
      </c>
      <c r="K178" s="22">
        <v>0.03701893</v>
      </c>
      <c r="L178" s="22">
        <v>0.005738898</v>
      </c>
      <c r="M178" s="22">
        <v>0.003919655</v>
      </c>
      <c r="N178" s="22">
        <v>0.0031810000000000002</v>
      </c>
      <c r="O178" s="34">
        <v>0.018628459</v>
      </c>
      <c r="P178" s="34">
        <v>0.003265133</v>
      </c>
      <c r="Q178" s="34">
        <v>0.005375308</v>
      </c>
      <c r="R178" s="34">
        <v>0.006629646</v>
      </c>
      <c r="S178" s="24">
        <v>0.007117404999999999</v>
      </c>
      <c r="T178" s="24">
        <f>13095194/1000000000</f>
        <v>0.013095194</v>
      </c>
      <c r="U178" s="29">
        <v>0.024861288</v>
      </c>
      <c r="V178" s="24">
        <v>0.023872361</v>
      </c>
      <c r="W178" s="22">
        <v>0.031598756</v>
      </c>
      <c r="X178" s="22">
        <v>0.039601195</v>
      </c>
      <c r="Y178" s="2">
        <v>0.033735331</v>
      </c>
      <c r="Z178" s="2">
        <v>0.034207798</v>
      </c>
      <c r="AA178" s="24">
        <v>0.028988262</v>
      </c>
      <c r="AB178" s="3">
        <v>0.035057667</v>
      </c>
      <c r="AC178" s="3">
        <v>0.036047103</v>
      </c>
      <c r="AD178" s="3"/>
      <c r="AE178" t="s">
        <v>42</v>
      </c>
      <c r="AF178" s="40">
        <v>-0.0009973190000000002</v>
      </c>
      <c r="AG178" s="40">
        <v>-0.0008305049999999999</v>
      </c>
      <c r="AH178" s="40">
        <v>0.00044115600000000017</v>
      </c>
      <c r="AI178" s="40">
        <v>0.0014700469999999997</v>
      </c>
      <c r="AJ178" s="40">
        <v>-0.00010357300000000003</v>
      </c>
      <c r="AK178" s="40">
        <v>-0.0006507709999999999</v>
      </c>
      <c r="AL178" s="40">
        <v>-0.000469269</v>
      </c>
      <c r="AM178" s="40">
        <v>0.004159863</v>
      </c>
      <c r="AN178" s="40">
        <v>0.031557886</v>
      </c>
      <c r="AO178" s="40">
        <v>-0.031280032</v>
      </c>
      <c r="AP178" s="40">
        <v>-0.001819243</v>
      </c>
      <c r="AQ178" s="40">
        <v>-0.000738655</v>
      </c>
      <c r="AR178" s="40">
        <v>0.015447459</v>
      </c>
      <c r="AS178" s="40">
        <v>-0.015363326</v>
      </c>
      <c r="AT178" s="40">
        <v>0.0021101749999999997</v>
      </c>
      <c r="AU178" s="40">
        <v>0.0012543380000000007</v>
      </c>
      <c r="AV178" s="40">
        <v>0.00048775899999999907</v>
      </c>
      <c r="AW178" s="40">
        <v>0.005977789</v>
      </c>
      <c r="AX178" s="40">
        <v>0.011766094</v>
      </c>
      <c r="AY178" s="40">
        <v>-0.000988926999999997</v>
      </c>
      <c r="AZ178" s="40">
        <v>0.007726394999999997</v>
      </c>
      <c r="BA178" s="40">
        <v>0.008002439</v>
      </c>
      <c r="BB178" s="40">
        <v>-0.005865863999999998</v>
      </c>
      <c r="BC178" s="40">
        <v>0.00047246699999999725</v>
      </c>
      <c r="BD178" s="40">
        <v>-0.005219535999999997</v>
      </c>
      <c r="BE178" s="40">
        <v>0.006069405</v>
      </c>
      <c r="BF178" s="3">
        <v>0.0009894359999999963</v>
      </c>
      <c r="BG178" s="3"/>
      <c r="BH178" t="s">
        <v>42</v>
      </c>
      <c r="BI178" s="19">
        <v>-0.4085003983345724</v>
      </c>
      <c r="BJ178" s="19">
        <v>-0.5751037327158305</v>
      </c>
      <c r="BK178" s="19">
        <v>0.7189740397104915</v>
      </c>
      <c r="BL178" s="19">
        <v>1.393743712947275</v>
      </c>
      <c r="BM178" s="19">
        <v>-0.04102235667543571</v>
      </c>
      <c r="BN178" s="19">
        <v>-0.26877802563252173</v>
      </c>
      <c r="BO178" s="19">
        <v>-0.26505634160806574</v>
      </c>
      <c r="BP178" s="19">
        <v>3.196990272683047</v>
      </c>
      <c r="BQ178" s="19">
        <v>5.778727657202542</v>
      </c>
      <c r="BR178" s="19">
        <v>-0.844973963320928</v>
      </c>
      <c r="BS178" s="19">
        <v>-0.3170021491931029</v>
      </c>
      <c r="BT178" s="19">
        <v>-0.18844898339267102</v>
      </c>
      <c r="BU178" s="19">
        <v>4.856164413706382</v>
      </c>
      <c r="BV178" s="19">
        <v>-0.8247233976787881</v>
      </c>
      <c r="BW178" s="19">
        <v>0.6462753584616614</v>
      </c>
      <c r="BX178" s="19">
        <v>0.23335183769934686</v>
      </c>
      <c r="BY178" s="19">
        <v>0.07357240492177095</v>
      </c>
      <c r="BZ178" s="19">
        <v>0.839883215863085</v>
      </c>
      <c r="CA178" s="19">
        <v>0.8985047491469008</v>
      </c>
      <c r="CB178" s="19">
        <v>-0.03977778625146039</v>
      </c>
      <c r="CC178" s="4">
        <v>0.3236544135705721</v>
      </c>
      <c r="CD178" s="4">
        <v>0.2532517102888481</v>
      </c>
      <c r="CE178" s="4">
        <v>-0.14812340890218081</v>
      </c>
      <c r="CF178" s="4">
        <v>0.014005109361458384</v>
      </c>
      <c r="CG178" s="4">
        <v>-0.15258322093693366</v>
      </c>
      <c r="CH178" s="4">
        <v>0.20937457374988538</v>
      </c>
      <c r="CI178" s="4">
        <v>0.028223098816016375</v>
      </c>
    </row>
    <row r="179" spans="1:87" ht="12.75">
      <c r="A179" t="s">
        <v>43</v>
      </c>
      <c r="B179" s="22">
        <v>0.033242386000000006</v>
      </c>
      <c r="C179" s="22">
        <v>0.03664877</v>
      </c>
      <c r="D179" s="22">
        <v>0.041922572000000005</v>
      </c>
      <c r="E179" s="22">
        <v>0.043427924</v>
      </c>
      <c r="F179" s="22">
        <v>0.048446769</v>
      </c>
      <c r="G179" s="22">
        <v>0.053846702999999996</v>
      </c>
      <c r="H179" s="22">
        <v>0.053871993</v>
      </c>
      <c r="I179" s="22">
        <v>0.055397092</v>
      </c>
      <c r="J179" s="22">
        <v>0.059687566</v>
      </c>
      <c r="K179" s="22">
        <v>0.06521434100000001</v>
      </c>
      <c r="L179" s="22">
        <v>0.071361135</v>
      </c>
      <c r="M179" s="22">
        <v>0.078243983</v>
      </c>
      <c r="N179" s="22">
        <v>0.07966200000000001</v>
      </c>
      <c r="O179" s="34">
        <v>0.08492097</v>
      </c>
      <c r="P179" s="22">
        <v>0.094937153</v>
      </c>
      <c r="Q179" s="22">
        <v>0.098030778</v>
      </c>
      <c r="R179" s="22">
        <v>0.101669645</v>
      </c>
      <c r="S179" s="24">
        <v>0.11373804800000001</v>
      </c>
      <c r="T179" s="24">
        <f>124920957/1000000000</f>
        <v>0.124920957</v>
      </c>
      <c r="U179" s="29">
        <v>0.133722786</v>
      </c>
      <c r="V179" s="24">
        <v>0.130573458</v>
      </c>
      <c r="W179" s="22">
        <v>0.15287004</v>
      </c>
      <c r="X179" s="22">
        <v>0.149955339</v>
      </c>
      <c r="Y179" s="2">
        <v>0.162683918</v>
      </c>
      <c r="Z179" s="2">
        <v>0.168757728</v>
      </c>
      <c r="AA179" s="24">
        <v>0.189996476</v>
      </c>
      <c r="AB179" s="3">
        <v>0.219865335</v>
      </c>
      <c r="AC179" s="3">
        <v>0.210373674</v>
      </c>
      <c r="AD179" s="3"/>
      <c r="AE179" t="s">
        <v>43</v>
      </c>
      <c r="AF179" s="40">
        <v>0.0034063839999999915</v>
      </c>
      <c r="AG179" s="40">
        <v>0.005273802000000008</v>
      </c>
      <c r="AH179" s="40">
        <v>0.0015053519999999945</v>
      </c>
      <c r="AI179" s="40">
        <v>0.005018845000000001</v>
      </c>
      <c r="AJ179" s="40">
        <v>0.005399933999999995</v>
      </c>
      <c r="AK179" s="40">
        <v>2.5290000000004198E-05</v>
      </c>
      <c r="AL179" s="40">
        <v>0.001525099000000002</v>
      </c>
      <c r="AM179" s="40">
        <v>0.0042904739999999955</v>
      </c>
      <c r="AN179" s="40">
        <v>0.0055267750000000115</v>
      </c>
      <c r="AO179" s="40">
        <v>0.006146793999999997</v>
      </c>
      <c r="AP179" s="40">
        <v>0.006882847999999997</v>
      </c>
      <c r="AQ179" s="40">
        <v>0.0014180170000000075</v>
      </c>
      <c r="AR179" s="40">
        <v>0.005258969999999988</v>
      </c>
      <c r="AS179" s="40">
        <v>0.010016182999999998</v>
      </c>
      <c r="AT179" s="40">
        <v>0.0030936250000000026</v>
      </c>
      <c r="AU179" s="40">
        <v>0.003638867000000004</v>
      </c>
      <c r="AV179" s="40">
        <v>0.012068403000000005</v>
      </c>
      <c r="AW179" s="40">
        <v>0.011182908999999991</v>
      </c>
      <c r="AX179" s="40">
        <v>0.008801829000000011</v>
      </c>
      <c r="AY179" s="40">
        <v>-0.003149328000000007</v>
      </c>
      <c r="AZ179" s="40">
        <v>0.02229658200000001</v>
      </c>
      <c r="BA179" s="40">
        <v>-0.0029147010000000195</v>
      </c>
      <c r="BB179" s="40">
        <v>0.012728579000000018</v>
      </c>
      <c r="BC179" s="40">
        <v>0.006073809999999985</v>
      </c>
      <c r="BD179" s="40">
        <v>0.021238748000000002</v>
      </c>
      <c r="BE179" s="40">
        <v>0.029868858999999998</v>
      </c>
      <c r="BF179" s="3">
        <v>-0.009491660999999985</v>
      </c>
      <c r="BG179" s="3"/>
      <c r="BH179" t="s">
        <v>43</v>
      </c>
      <c r="BI179" s="19">
        <v>0.10247110421014878</v>
      </c>
      <c r="BJ179" s="19">
        <v>0.1439012005041372</v>
      </c>
      <c r="BK179" s="19">
        <v>0.03590791137528476</v>
      </c>
      <c r="BL179" s="19">
        <v>0.11556723273256168</v>
      </c>
      <c r="BM179" s="19">
        <v>0.11146117917584958</v>
      </c>
      <c r="BN179" s="19">
        <v>0.00046966663864274474</v>
      </c>
      <c r="BO179" s="19">
        <v>0.02830968217567154</v>
      </c>
      <c r="BP179" s="19">
        <v>0.0774494444582036</v>
      </c>
      <c r="BQ179" s="19">
        <v>0.09259508085821445</v>
      </c>
      <c r="BR179" s="19">
        <v>0.09425524977703902</v>
      </c>
      <c r="BS179" s="19">
        <v>0.09645093228968396</v>
      </c>
      <c r="BT179" s="19">
        <v>0.018123016564737093</v>
      </c>
      <c r="BU179" s="19">
        <v>0.0660160427807485</v>
      </c>
      <c r="BV179" s="19">
        <v>0.11794711011897295</v>
      </c>
      <c r="BW179" s="19">
        <v>0.03258603088719127</v>
      </c>
      <c r="BX179" s="19">
        <v>0.03711963807937956</v>
      </c>
      <c r="BY179" s="19">
        <v>0.11870212589018093</v>
      </c>
      <c r="BZ179" s="19">
        <v>0.09832161881308171</v>
      </c>
      <c r="CA179" s="19">
        <v>0.0704591864437927</v>
      </c>
      <c r="CB179" s="19">
        <v>-0.02355116950674365</v>
      </c>
      <c r="CC179" s="4">
        <v>0.17075891487839748</v>
      </c>
      <c r="CD179" s="4">
        <v>-0.019066528667095392</v>
      </c>
      <c r="CE179" s="4">
        <v>0.0848824662388314</v>
      </c>
      <c r="CF179" s="4">
        <v>0.03733503639861922</v>
      </c>
      <c r="CG179" s="4">
        <v>0.12585348387719467</v>
      </c>
      <c r="CH179" s="4">
        <v>0.1572074368368811</v>
      </c>
      <c r="CI179" s="4">
        <v>-0.04317033878942301</v>
      </c>
    </row>
    <row r="180" spans="1:87" ht="12.75">
      <c r="A180" t="s">
        <v>44</v>
      </c>
      <c r="B180" s="22">
        <v>0.000714636</v>
      </c>
      <c r="C180" s="22">
        <v>0.0044249</v>
      </c>
      <c r="D180" s="22">
        <v>0.004479362</v>
      </c>
      <c r="E180" s="22">
        <v>0.005095611</v>
      </c>
      <c r="F180" s="22">
        <v>0.00618222</v>
      </c>
      <c r="G180" s="22">
        <v>0.00879877</v>
      </c>
      <c r="H180" s="22">
        <v>0.008026275</v>
      </c>
      <c r="I180" s="22">
        <v>0.012928821</v>
      </c>
      <c r="J180" s="22">
        <v>0.020690319</v>
      </c>
      <c r="K180" s="22">
        <v>0.020626186</v>
      </c>
      <c r="L180" s="22">
        <v>0.011168912000000001</v>
      </c>
      <c r="M180" s="22">
        <v>0.010826207000000001</v>
      </c>
      <c r="N180" s="22">
        <v>0.021988</v>
      </c>
      <c r="O180" s="34">
        <v>0.023489028</v>
      </c>
      <c r="P180" s="34">
        <v>0.012574447</v>
      </c>
      <c r="Q180" s="34">
        <v>0.014005844</v>
      </c>
      <c r="R180" s="34">
        <v>0.015641578</v>
      </c>
      <c r="S180" s="24">
        <v>0.018773797999999998</v>
      </c>
      <c r="T180" s="24">
        <f>24713542/1000000000</f>
        <v>0.024713542</v>
      </c>
      <c r="U180" s="29">
        <v>0.027082958</v>
      </c>
      <c r="V180" s="24">
        <v>0.031146071</v>
      </c>
      <c r="W180" s="22">
        <v>0.022621216</v>
      </c>
      <c r="X180" s="22">
        <v>0.035164124</v>
      </c>
      <c r="Y180" s="2">
        <v>0.03241769</v>
      </c>
      <c r="Z180" s="2">
        <v>0.035094327</v>
      </c>
      <c r="AA180" s="24">
        <v>0.024961673</v>
      </c>
      <c r="AB180" s="3">
        <v>0.034758579</v>
      </c>
      <c r="AC180" s="3">
        <v>0.03020735</v>
      </c>
      <c r="AD180" s="3"/>
      <c r="AE180" t="s">
        <v>44</v>
      </c>
      <c r="AF180" s="40">
        <v>0.0037102639999999996</v>
      </c>
      <c r="AG180" s="40">
        <v>5.446199999999991E-05</v>
      </c>
      <c r="AH180" s="40">
        <v>0.0006162490000000001</v>
      </c>
      <c r="AI180" s="40">
        <v>0.0010866090000000005</v>
      </c>
      <c r="AJ180" s="40">
        <v>0.0026165499999999987</v>
      </c>
      <c r="AK180" s="40">
        <v>-0.0007724949999999998</v>
      </c>
      <c r="AL180" s="40">
        <v>0.004902546000000001</v>
      </c>
      <c r="AM180" s="40">
        <v>0.007761497999999999</v>
      </c>
      <c r="AN180" s="40">
        <v>-6.413299999999747E-05</v>
      </c>
      <c r="AO180" s="40">
        <v>-0.009457274</v>
      </c>
      <c r="AP180" s="40">
        <v>-0.00034270500000000044</v>
      </c>
      <c r="AQ180" s="40">
        <v>0.011161793</v>
      </c>
      <c r="AR180" s="40">
        <v>0.001501027999999998</v>
      </c>
      <c r="AS180" s="40">
        <v>-0.010914580999999998</v>
      </c>
      <c r="AT180" s="40">
        <v>0.0014313969999999992</v>
      </c>
      <c r="AU180" s="40">
        <v>0.0016357339999999998</v>
      </c>
      <c r="AV180" s="40">
        <v>0.003132219999999998</v>
      </c>
      <c r="AW180" s="40">
        <v>0.005939744000000004</v>
      </c>
      <c r="AX180" s="40">
        <v>0.002369415999999999</v>
      </c>
      <c r="AY180" s="40">
        <v>0.004063113</v>
      </c>
      <c r="AZ180" s="40">
        <v>-0.008524855000000001</v>
      </c>
      <c r="BA180" s="40">
        <v>0.012542907999999998</v>
      </c>
      <c r="BB180" s="40">
        <v>-0.002746433999999999</v>
      </c>
      <c r="BC180" s="40">
        <v>0.0026766370000000025</v>
      </c>
      <c r="BD180" s="40">
        <v>-0.010132654000000001</v>
      </c>
      <c r="BE180" s="40">
        <v>0.009796905999999998</v>
      </c>
      <c r="BF180" s="3">
        <v>-0.004551228999999997</v>
      </c>
      <c r="BG180" s="3"/>
      <c r="BH180" t="s">
        <v>44</v>
      </c>
      <c r="BI180" s="19">
        <v>5.191823529741014</v>
      </c>
      <c r="BJ180" s="19">
        <v>0.012308074758751592</v>
      </c>
      <c r="BK180" s="19">
        <v>0.13757517253573168</v>
      </c>
      <c r="BL180" s="19">
        <v>0.21324410360210003</v>
      </c>
      <c r="BM180" s="19">
        <v>0.42323793071097415</v>
      </c>
      <c r="BN180" s="19">
        <v>-0.087795794184869</v>
      </c>
      <c r="BO180" s="19">
        <v>0.6108121139632022</v>
      </c>
      <c r="BP180" s="19">
        <v>0.6003252732789787</v>
      </c>
      <c r="BQ180" s="19">
        <v>-0.0030996622140044084</v>
      </c>
      <c r="BR180" s="19">
        <v>-0.458508131362725</v>
      </c>
      <c r="BS180" s="19">
        <v>-0.03068383026027964</v>
      </c>
      <c r="BT180" s="19">
        <v>1.0309975599025585</v>
      </c>
      <c r="BU180" s="19">
        <v>0.0682657813352737</v>
      </c>
      <c r="BV180" s="19">
        <v>-0.4646672054714226</v>
      </c>
      <c r="BW180" s="19">
        <v>0.11383379324752803</v>
      </c>
      <c r="BX180" s="19">
        <v>0.11678939162823745</v>
      </c>
      <c r="BY180" s="19">
        <v>0.2002496167586159</v>
      </c>
      <c r="BZ180" s="19">
        <v>0.3163847826635827</v>
      </c>
      <c r="CA180" s="19">
        <v>0.09587520882275795</v>
      </c>
      <c r="CB180" s="19">
        <v>0.1500247129578682</v>
      </c>
      <c r="CC180" s="4">
        <v>-0.27370563047904184</v>
      </c>
      <c r="CD180" s="4">
        <v>0.5544754092795011</v>
      </c>
      <c r="CE180" s="4">
        <v>-0.07810329641654087</v>
      </c>
      <c r="CF180" s="4">
        <v>0.08256717242962107</v>
      </c>
      <c r="CG180" s="4">
        <v>-0.28872626621390973</v>
      </c>
      <c r="CH180" s="4">
        <v>0.39247794008037834</v>
      </c>
      <c r="CI180" s="4">
        <v>-0.1309382929607104</v>
      </c>
    </row>
    <row r="181" spans="1:87" ht="12.75">
      <c r="A181" s="11"/>
      <c r="B181" s="23"/>
      <c r="C181" s="23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3"/>
      <c r="R181" s="23"/>
      <c r="S181" s="24"/>
      <c r="T181" s="24"/>
      <c r="U181" s="29"/>
      <c r="V181" s="24"/>
      <c r="W181" s="24"/>
      <c r="X181" s="23"/>
      <c r="Y181" s="23"/>
      <c r="Z181" s="23"/>
      <c r="AA181" s="23"/>
      <c r="AB181" s="3"/>
      <c r="AC181" s="3"/>
      <c r="AD181" s="3"/>
      <c r="AE181" s="11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3"/>
      <c r="BG181" s="3"/>
      <c r="BH181" s="11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4"/>
      <c r="CD181" s="4"/>
      <c r="CE181" s="4"/>
      <c r="CF181" s="4"/>
      <c r="CH181" s="4"/>
      <c r="CI181" s="4"/>
    </row>
    <row r="182" spans="1:87" ht="12.75">
      <c r="A182" s="10" t="s">
        <v>63</v>
      </c>
      <c r="B182" s="23"/>
      <c r="C182" s="23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3"/>
      <c r="R182" s="23"/>
      <c r="S182" s="24"/>
      <c r="T182" s="24"/>
      <c r="U182" s="29"/>
      <c r="V182" s="24"/>
      <c r="W182" s="24"/>
      <c r="X182" s="23"/>
      <c r="Y182" s="23"/>
      <c r="Z182" s="23"/>
      <c r="AA182" s="23"/>
      <c r="AB182" s="3"/>
      <c r="AC182" s="3"/>
      <c r="AD182" s="3"/>
      <c r="AE182" s="10" t="s">
        <v>63</v>
      </c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3"/>
      <c r="BG182" s="3"/>
      <c r="BH182" s="10" t="s">
        <v>63</v>
      </c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4"/>
      <c r="CD182" s="4"/>
      <c r="CE182" s="4"/>
      <c r="CF182" s="4"/>
      <c r="CH182" s="4"/>
      <c r="CI182" s="4"/>
    </row>
    <row r="183" spans="1:87" ht="12.75">
      <c r="A183" t="s">
        <v>40</v>
      </c>
      <c r="B183" s="22">
        <v>0.061105655</v>
      </c>
      <c r="C183" s="22">
        <v>0.072606811</v>
      </c>
      <c r="D183" s="22">
        <v>0.0823938</v>
      </c>
      <c r="E183" s="22">
        <v>0.081426774</v>
      </c>
      <c r="F183" s="22">
        <v>0.10156739399999999</v>
      </c>
      <c r="G183" s="22">
        <v>0.094048645</v>
      </c>
      <c r="H183" s="22">
        <v>0.09464403</v>
      </c>
      <c r="I183" s="22">
        <v>0.099553906</v>
      </c>
      <c r="J183" s="22">
        <v>0.108128844</v>
      </c>
      <c r="K183" s="22">
        <v>0.12228861399999999</v>
      </c>
      <c r="L183" s="22">
        <v>0.129510004</v>
      </c>
      <c r="M183" s="22">
        <v>0.14438216499999998</v>
      </c>
      <c r="N183" s="22">
        <v>0.154012</v>
      </c>
      <c r="O183" s="34">
        <v>0.156974715</v>
      </c>
      <c r="P183" s="34">
        <v>0.169945445</v>
      </c>
      <c r="Q183" s="34">
        <v>0.176267851</v>
      </c>
      <c r="R183" s="34">
        <v>0.199843296</v>
      </c>
      <c r="S183" s="24">
        <v>0.219304757</v>
      </c>
      <c r="T183" s="24">
        <f>+SUM(T184:T187)</f>
        <v>0.24734204999999998</v>
      </c>
      <c r="U183" s="29">
        <v>0.230899257</v>
      </c>
      <c r="V183" s="24">
        <v>0.22882919699999998</v>
      </c>
      <c r="W183" s="22">
        <v>0.26179828</v>
      </c>
      <c r="X183" s="22">
        <v>0.266305688</v>
      </c>
      <c r="Y183" s="2">
        <v>0.282070015</v>
      </c>
      <c r="Z183" s="2">
        <v>0.297557175</v>
      </c>
      <c r="AA183" s="24">
        <v>0.326673203</v>
      </c>
      <c r="AB183" s="32">
        <v>0.409570429</v>
      </c>
      <c r="AC183" s="32">
        <v>0.402631241</v>
      </c>
      <c r="AD183" s="32"/>
      <c r="AE183" t="s">
        <v>40</v>
      </c>
      <c r="AF183" s="40">
        <v>0.011501155999999992</v>
      </c>
      <c r="AG183" s="40">
        <v>0.00978698900000001</v>
      </c>
      <c r="AH183" s="40">
        <v>-0.0009670260000000097</v>
      </c>
      <c r="AI183" s="40">
        <v>0.020140619999999998</v>
      </c>
      <c r="AJ183" s="40">
        <v>-0.007518748999999991</v>
      </c>
      <c r="AK183" s="40">
        <v>0.0005953850000000038</v>
      </c>
      <c r="AL183" s="40">
        <v>0.004909875999999994</v>
      </c>
      <c r="AM183" s="40">
        <v>0.008574938000000004</v>
      </c>
      <c r="AN183" s="40">
        <v>0.014159769999999988</v>
      </c>
      <c r="AO183" s="40">
        <v>0.007221390000000022</v>
      </c>
      <c r="AP183" s="40">
        <v>0.014872160999999967</v>
      </c>
      <c r="AQ183" s="40">
        <v>0.009629835000000031</v>
      </c>
      <c r="AR183" s="40">
        <v>0.002962714999999977</v>
      </c>
      <c r="AS183" s="40">
        <v>0.012970730000000014</v>
      </c>
      <c r="AT183" s="40">
        <v>0.006322406000000003</v>
      </c>
      <c r="AU183" s="40">
        <v>0.023575445</v>
      </c>
      <c r="AV183" s="40">
        <v>0.019461460999999985</v>
      </c>
      <c r="AW183" s="40">
        <v>0.02803729299999999</v>
      </c>
      <c r="AX183" s="40">
        <v>-0.016442792999999983</v>
      </c>
      <c r="AY183" s="40">
        <v>-0.0020700600000000124</v>
      </c>
      <c r="AZ183" s="40">
        <v>0.03296908300000001</v>
      </c>
      <c r="BA183" s="40">
        <v>0.0045074079999999905</v>
      </c>
      <c r="BB183" s="40">
        <v>0.015764327000000022</v>
      </c>
      <c r="BC183" s="40">
        <v>0.01548716</v>
      </c>
      <c r="BD183" s="40">
        <v>0.029116028000000016</v>
      </c>
      <c r="BE183" s="40">
        <v>0.08289722599999999</v>
      </c>
      <c r="BF183" s="3">
        <v>-0.0069391880000000405</v>
      </c>
      <c r="BG183" s="3"/>
      <c r="BH183" t="s">
        <v>40</v>
      </c>
      <c r="BI183" s="19">
        <v>0.18821753894954552</v>
      </c>
      <c r="BJ183" s="19">
        <v>0.13479436522835317</v>
      </c>
      <c r="BK183" s="19">
        <v>-0.011736635523546791</v>
      </c>
      <c r="BL183" s="19">
        <v>0.24734640721490453</v>
      </c>
      <c r="BM183" s="19">
        <v>-0.07402719223060888</v>
      </c>
      <c r="BN183" s="19">
        <v>0.006330606889658047</v>
      </c>
      <c r="BO183" s="19">
        <v>0.051877292207442915</v>
      </c>
      <c r="BP183" s="19">
        <v>0.08613361689696036</v>
      </c>
      <c r="BQ183" s="19">
        <v>0.13095275484495134</v>
      </c>
      <c r="BR183" s="19">
        <v>0.05905202261921149</v>
      </c>
      <c r="BS183" s="19">
        <v>0.11483407104211012</v>
      </c>
      <c r="BT183" s="19">
        <v>0.06669684583272478</v>
      </c>
      <c r="BU183" s="19">
        <v>0.0192369101109003</v>
      </c>
      <c r="BV183" s="19">
        <v>0.08262942219707177</v>
      </c>
      <c r="BW183" s="19">
        <v>0.037202562269321206</v>
      </c>
      <c r="BX183" s="19">
        <v>0.13374784378576215</v>
      </c>
      <c r="BY183" s="19">
        <v>0.09738360700375952</v>
      </c>
      <c r="BZ183" s="19">
        <v>0.1278462600790734</v>
      </c>
      <c r="CA183" s="19">
        <v>-0.06647795229319069</v>
      </c>
      <c r="CB183" s="19">
        <v>-0.00896520858012121</v>
      </c>
      <c r="CC183" s="4">
        <v>0.14407725688955686</v>
      </c>
      <c r="CD183" s="4">
        <v>0.017217103183412782</v>
      </c>
      <c r="CE183" s="4">
        <v>0.059196358584725474</v>
      </c>
      <c r="CF183" s="4">
        <v>0.054905375177861426</v>
      </c>
      <c r="CG183" s="4">
        <v>0.09785019635302028</v>
      </c>
      <c r="CH183" s="4">
        <v>0.25376194079806413</v>
      </c>
      <c r="CI183" s="4">
        <v>-0.016942600121162655</v>
      </c>
    </row>
    <row r="184" spans="1:87" ht="12.75">
      <c r="A184" t="s">
        <v>41</v>
      </c>
      <c r="B184" s="22">
        <v>0.004970701</v>
      </c>
      <c r="C184" s="22">
        <v>0.005721934</v>
      </c>
      <c r="D184" s="22">
        <v>0.006124384</v>
      </c>
      <c r="E184" s="22">
        <v>0.00632473</v>
      </c>
      <c r="F184" s="22">
        <v>0.008421316</v>
      </c>
      <c r="G184" s="22">
        <v>0.009548405000000001</v>
      </c>
      <c r="H184" s="22">
        <v>0.009875188</v>
      </c>
      <c r="I184" s="22">
        <v>0.010523123</v>
      </c>
      <c r="J184" s="22">
        <v>0.010242283000000001</v>
      </c>
      <c r="K184" s="22">
        <v>0.012123407000000001</v>
      </c>
      <c r="L184" s="22">
        <v>0.011808548</v>
      </c>
      <c r="M184" s="22">
        <v>0.012748138000000001</v>
      </c>
      <c r="N184" s="22">
        <v>0.012625</v>
      </c>
      <c r="O184" s="34">
        <v>0.01304172</v>
      </c>
      <c r="P184" s="34">
        <v>0.013831131</v>
      </c>
      <c r="Q184" s="34">
        <v>0.014397563</v>
      </c>
      <c r="R184" s="34">
        <v>0.01396507</v>
      </c>
      <c r="S184" s="24">
        <v>0.016934775</v>
      </c>
      <c r="T184" s="24">
        <f>16396538/1000000000</f>
        <v>0.016396538</v>
      </c>
      <c r="U184" s="29">
        <v>0.016749251</v>
      </c>
      <c r="V184" s="24">
        <v>0.018087809</v>
      </c>
      <c r="W184" s="22">
        <v>0.018182482</v>
      </c>
      <c r="X184" s="22">
        <v>0.019183081</v>
      </c>
      <c r="Y184" s="2">
        <v>0.020683725</v>
      </c>
      <c r="Z184" s="2">
        <v>0.025425038</v>
      </c>
      <c r="AA184" s="24">
        <v>0.025210202</v>
      </c>
      <c r="AB184" s="3">
        <v>0.026864624</v>
      </c>
      <c r="AC184" s="3">
        <v>0.029710036</v>
      </c>
      <c r="AD184" s="3"/>
      <c r="AE184" t="s">
        <v>41</v>
      </c>
      <c r="AF184" s="40">
        <v>0.0007512329999999996</v>
      </c>
      <c r="AG184" s="40">
        <v>0.0004024500000000004</v>
      </c>
      <c r="AH184" s="40">
        <v>0.00020034599999999968</v>
      </c>
      <c r="AI184" s="40">
        <v>0.002096586</v>
      </c>
      <c r="AJ184" s="40">
        <v>0.0011270890000000013</v>
      </c>
      <c r="AK184" s="40">
        <v>0.0003267829999999989</v>
      </c>
      <c r="AL184" s="40">
        <v>0.0006479350000000005</v>
      </c>
      <c r="AM184" s="40">
        <v>-0.0002808399999999992</v>
      </c>
      <c r="AN184" s="40">
        <v>0.0018811239999999996</v>
      </c>
      <c r="AO184" s="40">
        <v>-0.00031485900000000067</v>
      </c>
      <c r="AP184" s="40">
        <v>0.0009395900000000006</v>
      </c>
      <c r="AQ184" s="40">
        <v>-0.00012313800000000007</v>
      </c>
      <c r="AR184" s="40">
        <v>0.0004167199999999989</v>
      </c>
      <c r="AS184" s="40">
        <v>0.0007894110000000003</v>
      </c>
      <c r="AT184" s="40">
        <v>0.0005664320000000004</v>
      </c>
      <c r="AU184" s="40">
        <v>-0.0004324930000000008</v>
      </c>
      <c r="AV184" s="40">
        <v>0.0029697049999999996</v>
      </c>
      <c r="AW184" s="40">
        <v>-0.0005382370000000004</v>
      </c>
      <c r="AX184" s="40">
        <v>0.000352713000000001</v>
      </c>
      <c r="AY184" s="40">
        <v>0.0013385580000000001</v>
      </c>
      <c r="AZ184" s="40">
        <v>9.467299999999998E-05</v>
      </c>
      <c r="BA184" s="40">
        <v>0.0010005990000000013</v>
      </c>
      <c r="BB184" s="40">
        <v>0.001500643999999999</v>
      </c>
      <c r="BC184" s="40">
        <v>0.0047413130000000005</v>
      </c>
      <c r="BD184" s="40">
        <v>-0.0002148359999999995</v>
      </c>
      <c r="BE184" s="40">
        <v>0.0016544219999999991</v>
      </c>
      <c r="BF184" s="3">
        <v>0.0028454119999999986</v>
      </c>
      <c r="BG184" s="3"/>
      <c r="BH184" t="s">
        <v>41</v>
      </c>
      <c r="BI184" s="19">
        <v>0.15113220449188144</v>
      </c>
      <c r="BJ184" s="19">
        <v>0.07033461064038844</v>
      </c>
      <c r="BK184" s="19">
        <v>0.03271284099755987</v>
      </c>
      <c r="BL184" s="19">
        <v>0.3314901980005471</v>
      </c>
      <c r="BM184" s="19">
        <v>0.13383763297802875</v>
      </c>
      <c r="BN184" s="19">
        <v>0.034223831100586834</v>
      </c>
      <c r="BO184" s="19">
        <v>0.06561242175845164</v>
      </c>
      <c r="BP184" s="19">
        <v>-0.026687894838822963</v>
      </c>
      <c r="BQ184" s="19">
        <v>0.1836625681989064</v>
      </c>
      <c r="BR184" s="19">
        <v>-0.025971164706422925</v>
      </c>
      <c r="BS184" s="19">
        <v>0.07956863113060136</v>
      </c>
      <c r="BT184" s="19">
        <v>-0.009659292988513308</v>
      </c>
      <c r="BU184" s="19">
        <v>0.033007524752475155</v>
      </c>
      <c r="BV184" s="19">
        <v>0.06052966939943507</v>
      </c>
      <c r="BW184" s="19">
        <v>0.04095341154674917</v>
      </c>
      <c r="BX184" s="19">
        <v>-0.030039319848782796</v>
      </c>
      <c r="BY184" s="19">
        <v>0.21265235333585866</v>
      </c>
      <c r="BZ184" s="19">
        <v>-0.03178294367654725</v>
      </c>
      <c r="CA184" s="19">
        <v>0.02151143125457344</v>
      </c>
      <c r="CB184" s="19">
        <v>0.07991748407137729</v>
      </c>
      <c r="CC184" s="4">
        <v>0.005234077825567484</v>
      </c>
      <c r="CD184" s="4">
        <v>0.05503093582053326</v>
      </c>
      <c r="CE184" s="4">
        <v>0.0782274755551519</v>
      </c>
      <c r="CF184" s="4">
        <v>0.2292291644759346</v>
      </c>
      <c r="CG184" s="4">
        <v>-0.008449780881350089</v>
      </c>
      <c r="CH184" s="4">
        <v>0.06562509891828709</v>
      </c>
      <c r="CI184" s="4">
        <v>0.10591668805787115</v>
      </c>
    </row>
    <row r="185" spans="1:87" ht="12.75">
      <c r="A185" t="s">
        <v>42</v>
      </c>
      <c r="B185" s="22">
        <v>0.002289921</v>
      </c>
      <c r="C185" s="22">
        <v>0.004062662000000001</v>
      </c>
      <c r="D185" s="22">
        <v>0.008536906</v>
      </c>
      <c r="E185" s="22">
        <v>0.0072473270000000005</v>
      </c>
      <c r="F185" s="22">
        <v>0.017824629999999998</v>
      </c>
      <c r="G185" s="22">
        <v>0.004996997</v>
      </c>
      <c r="H185" s="22">
        <v>0.002052238</v>
      </c>
      <c r="I185" s="22">
        <v>0.0017479849999999999</v>
      </c>
      <c r="J185" s="22">
        <v>0.0027776990000000002</v>
      </c>
      <c r="K185" s="22">
        <v>0.0032868</v>
      </c>
      <c r="L185" s="22">
        <v>0.0045042419999999994</v>
      </c>
      <c r="M185" s="22">
        <v>0.006032349</v>
      </c>
      <c r="N185" s="22">
        <v>0.003716</v>
      </c>
      <c r="O185" s="34">
        <v>0.004900897</v>
      </c>
      <c r="P185" s="34">
        <v>0.005064835</v>
      </c>
      <c r="Q185" s="34">
        <v>0.013015566</v>
      </c>
      <c r="R185" s="34">
        <v>0.025117938</v>
      </c>
      <c r="S185" s="24">
        <v>0.027870815</v>
      </c>
      <c r="T185" s="24">
        <f>46172500/1000000000</f>
        <v>0.0461725</v>
      </c>
      <c r="U185" s="29">
        <v>0.014047981</v>
      </c>
      <c r="V185" s="24">
        <v>0.010615264</v>
      </c>
      <c r="W185" s="22">
        <v>0.02133179</v>
      </c>
      <c r="X185" s="22">
        <v>0.014920779</v>
      </c>
      <c r="Y185" s="2">
        <v>0.01250434</v>
      </c>
      <c r="Z185" s="2">
        <v>0.020481688</v>
      </c>
      <c r="AA185" s="24">
        <v>0.027652826</v>
      </c>
      <c r="AB185" s="3">
        <v>0.043932594</v>
      </c>
      <c r="AC185" s="3">
        <v>0.057349357</v>
      </c>
      <c r="AD185" s="3"/>
      <c r="AE185" t="s">
        <v>42</v>
      </c>
      <c r="AF185" s="40">
        <v>0.0017727410000000009</v>
      </c>
      <c r="AG185" s="40">
        <v>0.004474244</v>
      </c>
      <c r="AH185" s="40">
        <v>-0.001289579</v>
      </c>
      <c r="AI185" s="40">
        <v>0.010577302999999996</v>
      </c>
      <c r="AJ185" s="40">
        <v>-0.012827632999999998</v>
      </c>
      <c r="AK185" s="40">
        <v>-0.0029447590000000004</v>
      </c>
      <c r="AL185" s="40">
        <v>-0.0003042530000000002</v>
      </c>
      <c r="AM185" s="40">
        <v>0.0010297140000000004</v>
      </c>
      <c r="AN185" s="40">
        <v>0.0005091009999999997</v>
      </c>
      <c r="AO185" s="40">
        <v>0.0012174419999999996</v>
      </c>
      <c r="AP185" s="40">
        <v>0.0015281070000000008</v>
      </c>
      <c r="AQ185" s="40">
        <v>-0.002316349</v>
      </c>
      <c r="AR185" s="40">
        <v>0.0011848970000000003</v>
      </c>
      <c r="AS185" s="40">
        <v>0.00016393799999999976</v>
      </c>
      <c r="AT185" s="40">
        <v>0.007950730999999999</v>
      </c>
      <c r="AU185" s="40">
        <v>0.012102372</v>
      </c>
      <c r="AV185" s="40">
        <v>0.002752877000000001</v>
      </c>
      <c r="AW185" s="40">
        <v>0.018301684999999998</v>
      </c>
      <c r="AX185" s="40">
        <v>-0.032124519</v>
      </c>
      <c r="AY185" s="40">
        <v>-0.003432717</v>
      </c>
      <c r="AZ185" s="40">
        <v>0.010716526</v>
      </c>
      <c r="BA185" s="40">
        <v>-0.0064110109999999994</v>
      </c>
      <c r="BB185" s="40">
        <v>-0.002416439000000001</v>
      </c>
      <c r="BC185" s="40">
        <v>0.007977348000000002</v>
      </c>
      <c r="BD185" s="40">
        <v>0.007171137999999997</v>
      </c>
      <c r="BE185" s="40">
        <v>0.016279768</v>
      </c>
      <c r="BF185" s="3">
        <v>0.013416762999999998</v>
      </c>
      <c r="BG185" s="3"/>
      <c r="BH185" t="s">
        <v>42</v>
      </c>
      <c r="BI185" s="19">
        <v>0.7741494138880778</v>
      </c>
      <c r="BJ185" s="19">
        <v>1.101308452438327</v>
      </c>
      <c r="BK185" s="19">
        <v>-0.15105929478431646</v>
      </c>
      <c r="BL185" s="19">
        <v>1.4594764386924994</v>
      </c>
      <c r="BM185" s="19">
        <v>-0.7196577432462834</v>
      </c>
      <c r="BN185" s="19">
        <v>-0.5893057370256576</v>
      </c>
      <c r="BO185" s="19">
        <v>-0.1482542473143954</v>
      </c>
      <c r="BP185" s="19">
        <v>0.5890862907862484</v>
      </c>
      <c r="BQ185" s="19">
        <v>0.1832815578649809</v>
      </c>
      <c r="BR185" s="19">
        <v>0.3704034319094559</v>
      </c>
      <c r="BS185" s="19">
        <v>0.3392595246880609</v>
      </c>
      <c r="BT185" s="19">
        <v>-0.3839878959257828</v>
      </c>
      <c r="BU185" s="19">
        <v>0.31886356297093654</v>
      </c>
      <c r="BV185" s="19">
        <v>0.03345061118403422</v>
      </c>
      <c r="BW185" s="19">
        <v>1.5697907236859638</v>
      </c>
      <c r="BX185" s="19">
        <v>0.9298383182106718</v>
      </c>
      <c r="BY185" s="19">
        <v>0.10959804901182577</v>
      </c>
      <c r="BZ185" s="19">
        <v>0.656661278114759</v>
      </c>
      <c r="CA185" s="19">
        <v>-0.6957500460230657</v>
      </c>
      <c r="CB185" s="19">
        <v>-0.2443566089675093</v>
      </c>
      <c r="CC185" s="4">
        <v>1.0095392823014107</v>
      </c>
      <c r="CD185" s="4">
        <v>-0.30053788266244885</v>
      </c>
      <c r="CE185" s="4">
        <v>-0.16195126273232793</v>
      </c>
      <c r="CF185" s="4">
        <v>0.6379663380874162</v>
      </c>
      <c r="CG185" s="4">
        <v>0.350124364749624</v>
      </c>
      <c r="CH185" s="4">
        <v>0.588719865376508</v>
      </c>
      <c r="CI185" s="4">
        <v>0.30539428197661167</v>
      </c>
    </row>
    <row r="186" spans="1:87" ht="12.75">
      <c r="A186" t="s">
        <v>43</v>
      </c>
      <c r="B186" s="22">
        <v>0.052276712</v>
      </c>
      <c r="C186" s="22">
        <v>0.056255257999999995</v>
      </c>
      <c r="D186" s="22">
        <v>0.062813171</v>
      </c>
      <c r="E186" s="22">
        <v>0.060659984</v>
      </c>
      <c r="F186" s="22">
        <v>0.06516288299999999</v>
      </c>
      <c r="G186" s="22">
        <v>0.07113275299999999</v>
      </c>
      <c r="H186" s="22">
        <v>0.07435684399999999</v>
      </c>
      <c r="I186" s="22">
        <v>0.079657963</v>
      </c>
      <c r="J186" s="22">
        <v>0.085395359</v>
      </c>
      <c r="K186" s="22">
        <v>0.092785938</v>
      </c>
      <c r="L186" s="22">
        <v>0.100886792</v>
      </c>
      <c r="M186" s="22">
        <v>0.10967002599999999</v>
      </c>
      <c r="N186" s="22">
        <v>0.11127200000000001</v>
      </c>
      <c r="O186" s="34">
        <v>0.118774495</v>
      </c>
      <c r="P186" s="22">
        <v>0.12879353300000002</v>
      </c>
      <c r="Q186" s="22">
        <v>0.129948415</v>
      </c>
      <c r="R186" s="22">
        <v>0.13634116400000001</v>
      </c>
      <c r="S186" s="24">
        <v>0.145615267</v>
      </c>
      <c r="T186" s="24">
        <f>159222602/1000000000</f>
        <v>0.159222602</v>
      </c>
      <c r="U186" s="29">
        <v>0.173385462</v>
      </c>
      <c r="V186" s="24">
        <v>0.172609498</v>
      </c>
      <c r="W186" s="22">
        <v>0.19430989</v>
      </c>
      <c r="X186" s="22">
        <v>0.197501672</v>
      </c>
      <c r="Y186" s="2">
        <v>0.215377221</v>
      </c>
      <c r="Z186" s="2">
        <v>0.219722941</v>
      </c>
      <c r="AA186" s="24">
        <v>0.242907057</v>
      </c>
      <c r="AB186" s="3">
        <v>0.284266018</v>
      </c>
      <c r="AC186" s="3">
        <v>0.276319404</v>
      </c>
      <c r="AD186" s="3"/>
      <c r="AE186" t="s">
        <v>43</v>
      </c>
      <c r="AF186" s="40">
        <v>0.0039785459999999925</v>
      </c>
      <c r="AG186" s="40">
        <v>0.0065579130000000055</v>
      </c>
      <c r="AH186" s="40">
        <v>-0.002153187000000001</v>
      </c>
      <c r="AI186" s="40">
        <v>0.004502898999999991</v>
      </c>
      <c r="AJ186" s="40">
        <v>0.005969870000000002</v>
      </c>
      <c r="AK186" s="40">
        <v>0.0032240909999999984</v>
      </c>
      <c r="AL186" s="40">
        <v>0.005301119000000007</v>
      </c>
      <c r="AM186" s="40">
        <v>0.005737396000000006</v>
      </c>
      <c r="AN186" s="40">
        <v>0.007390578999999994</v>
      </c>
      <c r="AO186" s="40">
        <v>0.008100854000000005</v>
      </c>
      <c r="AP186" s="40">
        <v>0.008783233999999987</v>
      </c>
      <c r="AQ186" s="40">
        <v>0.0016019740000000199</v>
      </c>
      <c r="AR186" s="40">
        <v>0.007502494999999984</v>
      </c>
      <c r="AS186" s="40">
        <v>0.010019038000000022</v>
      </c>
      <c r="AT186" s="40">
        <v>0.001154881999999996</v>
      </c>
      <c r="AU186" s="40">
        <v>0.006392749000000003</v>
      </c>
      <c r="AV186" s="40">
        <v>0.009274102999999978</v>
      </c>
      <c r="AW186" s="40">
        <v>0.013607334999999998</v>
      </c>
      <c r="AX186" s="40">
        <v>0.01416286</v>
      </c>
      <c r="AY186" s="40">
        <v>-0.0007759639999999901</v>
      </c>
      <c r="AZ186" s="40">
        <v>0.021700392000000013</v>
      </c>
      <c r="BA186" s="40">
        <v>0.0031917819999999764</v>
      </c>
      <c r="BB186" s="40">
        <v>0.01787554900000002</v>
      </c>
      <c r="BC186" s="40">
        <v>0.004345719999999997</v>
      </c>
      <c r="BD186" s="40">
        <v>0.023184116000000005</v>
      </c>
      <c r="BE186" s="40">
        <v>0.041358961</v>
      </c>
      <c r="BF186" s="3">
        <v>-0.007946614000000018</v>
      </c>
      <c r="BG186" s="3"/>
      <c r="BH186" t="s">
        <v>43</v>
      </c>
      <c r="BI186" s="19">
        <v>0.07610551329241962</v>
      </c>
      <c r="BJ186" s="19">
        <v>0.11657422315972679</v>
      </c>
      <c r="BK186" s="19">
        <v>-0.03427922783901486</v>
      </c>
      <c r="BL186" s="19">
        <v>0.07423178680693339</v>
      </c>
      <c r="BM186" s="19">
        <v>0.09161457758092138</v>
      </c>
      <c r="BN186" s="19">
        <v>0.04532498552389781</v>
      </c>
      <c r="BO186" s="19">
        <v>0.07129295320818091</v>
      </c>
      <c r="BP186" s="19">
        <v>0.07202539186195366</v>
      </c>
      <c r="BQ186" s="19">
        <v>0.08654544095306156</v>
      </c>
      <c r="BR186" s="19">
        <v>0.08730691497670698</v>
      </c>
      <c r="BS186" s="19">
        <v>0.08706029625761107</v>
      </c>
      <c r="BT186" s="19">
        <v>0.014607218201990943</v>
      </c>
      <c r="BU186" s="19">
        <v>0.06742482385505773</v>
      </c>
      <c r="BV186" s="19">
        <v>0.08435344641962084</v>
      </c>
      <c r="BW186" s="19">
        <v>0.008966925381261152</v>
      </c>
      <c r="BX186" s="19">
        <v>0.0491945130688974</v>
      </c>
      <c r="BY186" s="19">
        <v>0.06802129839525191</v>
      </c>
      <c r="BZ186" s="19">
        <v>0.09344717267867249</v>
      </c>
      <c r="CA186" s="19">
        <v>0.08895005999211092</v>
      </c>
      <c r="CB186" s="19">
        <v>-0.004475369451678654</v>
      </c>
      <c r="CC186" s="4">
        <v>0.12571957077356202</v>
      </c>
      <c r="CD186" s="4">
        <v>0.016426245725320397</v>
      </c>
      <c r="CE186" s="4">
        <v>0.09050834263317031</v>
      </c>
      <c r="CF186" s="4">
        <v>0.020177249849462942</v>
      </c>
      <c r="CG186" s="4">
        <v>0.10551522701491604</v>
      </c>
      <c r="CH186" s="4">
        <v>0.17026660942172625</v>
      </c>
      <c r="CI186" s="4">
        <v>-0.02795485037539738</v>
      </c>
    </row>
    <row r="187" spans="1:87" ht="12.75">
      <c r="A187" t="s">
        <v>44</v>
      </c>
      <c r="B187" s="22">
        <v>0.0015683210000000001</v>
      </c>
      <c r="C187" s="22">
        <v>0.006566957</v>
      </c>
      <c r="D187" s="22">
        <v>0.004919339</v>
      </c>
      <c r="E187" s="22">
        <v>0.007194733</v>
      </c>
      <c r="F187" s="22">
        <v>0.010158565</v>
      </c>
      <c r="G187" s="22">
        <v>0.00837049</v>
      </c>
      <c r="H187" s="22">
        <v>0.008359759999999999</v>
      </c>
      <c r="I187" s="22">
        <v>0.007624835</v>
      </c>
      <c r="J187" s="22">
        <v>0.009713503</v>
      </c>
      <c r="K187" s="22">
        <v>0.014092469</v>
      </c>
      <c r="L187" s="22">
        <v>0.012310422000000001</v>
      </c>
      <c r="M187" s="22">
        <v>0.015931652</v>
      </c>
      <c r="N187" s="22">
        <v>0.026399000000000002</v>
      </c>
      <c r="O187" s="34">
        <v>0.020257603</v>
      </c>
      <c r="P187" s="34">
        <v>0.022255946</v>
      </c>
      <c r="Q187" s="34">
        <v>0.018906307</v>
      </c>
      <c r="R187" s="34">
        <v>0.024419124</v>
      </c>
      <c r="S187" s="24">
        <v>0.0288839</v>
      </c>
      <c r="T187" s="24">
        <f>25550410/1000000000</f>
        <v>0.02555041</v>
      </c>
      <c r="U187" s="29">
        <v>0.026716563</v>
      </c>
      <c r="V187" s="24">
        <v>0.027516626</v>
      </c>
      <c r="W187" s="22">
        <v>0.027974118</v>
      </c>
      <c r="X187" s="22">
        <v>0.034700156</v>
      </c>
      <c r="Y187" s="2">
        <v>0.033504729</v>
      </c>
      <c r="Z187" s="2">
        <v>0.031927508</v>
      </c>
      <c r="AA187" s="24">
        <v>0.030903118</v>
      </c>
      <c r="AB187" s="3">
        <v>0.054507193</v>
      </c>
      <c r="AC187" s="3">
        <v>0.039252443</v>
      </c>
      <c r="AD187" s="3"/>
      <c r="AE187" t="s">
        <v>44</v>
      </c>
      <c r="AF187" s="40">
        <v>0.004998636</v>
      </c>
      <c r="AG187" s="40">
        <v>-0.001647618</v>
      </c>
      <c r="AH187" s="40">
        <v>0.002275394</v>
      </c>
      <c r="AI187" s="40">
        <v>0.0029638319999999996</v>
      </c>
      <c r="AJ187" s="40">
        <v>-0.001788075</v>
      </c>
      <c r="AK187" s="40">
        <v>-1.0730000000000461E-05</v>
      </c>
      <c r="AL187" s="40">
        <v>-0.0007349249999999991</v>
      </c>
      <c r="AM187" s="40">
        <v>0.002088668</v>
      </c>
      <c r="AN187" s="40">
        <v>0.004378966</v>
      </c>
      <c r="AO187" s="40">
        <v>-0.0017820469999999984</v>
      </c>
      <c r="AP187" s="40">
        <v>0.0036212299999999996</v>
      </c>
      <c r="AQ187" s="40">
        <v>0.010467348000000001</v>
      </c>
      <c r="AR187" s="40">
        <v>-0.006141397000000003</v>
      </c>
      <c r="AS187" s="40">
        <v>0.0019983429999999996</v>
      </c>
      <c r="AT187" s="40">
        <v>-0.003349638999999998</v>
      </c>
      <c r="AU187" s="40">
        <v>0.005512817</v>
      </c>
      <c r="AV187" s="40">
        <v>0.004464776</v>
      </c>
      <c r="AW187" s="40">
        <v>-0.0033334900000000015</v>
      </c>
      <c r="AX187" s="40">
        <v>0.0011661529999999996</v>
      </c>
      <c r="AY187" s="40">
        <v>0.0008000630000000002</v>
      </c>
      <c r="AZ187" s="40">
        <v>0.0004574920000000003</v>
      </c>
      <c r="BA187" s="40">
        <v>0.006726038000000004</v>
      </c>
      <c r="BB187" s="40">
        <v>-0.0011954270000000058</v>
      </c>
      <c r="BC187" s="40">
        <v>-0.0015772209999999967</v>
      </c>
      <c r="BD187" s="40">
        <v>-0.00102439</v>
      </c>
      <c r="BE187" s="40">
        <v>0.023604075000000002</v>
      </c>
      <c r="BF187" s="3">
        <v>-0.015254750000000004</v>
      </c>
      <c r="BG187" s="3"/>
      <c r="BH187" t="s">
        <v>44</v>
      </c>
      <c r="BI187" s="19">
        <v>3.1872531197376044</v>
      </c>
      <c r="BJ187" s="19">
        <v>-0.2508952015370285</v>
      </c>
      <c r="BK187" s="19">
        <v>0.4625405974257924</v>
      </c>
      <c r="BL187" s="19">
        <v>0.4119446823113519</v>
      </c>
      <c r="BM187" s="19">
        <v>-0.17601649445566378</v>
      </c>
      <c r="BN187" s="19">
        <v>-0.001281884334131032</v>
      </c>
      <c r="BO187" s="19">
        <v>-0.08791221279079772</v>
      </c>
      <c r="BP187" s="19">
        <v>0.27392959978806103</v>
      </c>
      <c r="BQ187" s="19">
        <v>0.4508122352976058</v>
      </c>
      <c r="BR187" s="19">
        <v>-0.12645385276348653</v>
      </c>
      <c r="BS187" s="19">
        <v>0.2941596965563</v>
      </c>
      <c r="BT187" s="19">
        <v>0.6570158574892296</v>
      </c>
      <c r="BU187" s="19">
        <v>-0.23263748626841937</v>
      </c>
      <c r="BV187" s="19">
        <v>0.09864656741471337</v>
      </c>
      <c r="BW187" s="19">
        <v>-0.15050535259206677</v>
      </c>
      <c r="BX187" s="19">
        <v>0.2915861357799807</v>
      </c>
      <c r="BY187" s="19">
        <v>0.1828393188879339</v>
      </c>
      <c r="BZ187" s="19">
        <v>-0.1154099688753943</v>
      </c>
      <c r="CA187" s="19">
        <v>0.04564126368226575</v>
      </c>
      <c r="CB187" s="19">
        <v>0.029946329548452777</v>
      </c>
      <c r="CC187" s="4">
        <v>0.016626020937305336</v>
      </c>
      <c r="CD187" s="4">
        <v>0.24043789334126653</v>
      </c>
      <c r="CE187" s="4">
        <v>-0.0344501909443867</v>
      </c>
      <c r="CF187" s="4">
        <v>-0.04707457863634703</v>
      </c>
      <c r="CG187" s="4">
        <v>-0.03208487176637776</v>
      </c>
      <c r="CH187" s="4">
        <v>0.7638088493206414</v>
      </c>
      <c r="CI187" s="4">
        <v>-0.27986673245125654</v>
      </c>
    </row>
    <row r="188" spans="1:87" ht="12.75">
      <c r="A188" s="11"/>
      <c r="B188" s="5"/>
      <c r="C188" s="23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3"/>
      <c r="R188" s="23"/>
      <c r="S188" s="24"/>
      <c r="T188" s="24"/>
      <c r="U188" s="29"/>
      <c r="V188" s="24"/>
      <c r="W188" s="24"/>
      <c r="X188" s="23"/>
      <c r="Y188" s="23"/>
      <c r="Z188" s="23"/>
      <c r="AA188" s="23"/>
      <c r="AB188" s="3"/>
      <c r="AC188" s="3"/>
      <c r="AD188" s="3"/>
      <c r="AE188" s="11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3"/>
      <c r="BG188" s="3"/>
      <c r="BH188" s="11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4"/>
      <c r="CD188" s="4"/>
      <c r="CE188" s="4"/>
      <c r="CF188" s="4"/>
      <c r="CH188" s="4"/>
      <c r="CI188" s="4"/>
    </row>
    <row r="189" spans="1:87" ht="12.75">
      <c r="A189" s="10" t="s">
        <v>77</v>
      </c>
      <c r="B189" s="23"/>
      <c r="C189" s="23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3"/>
      <c r="R189" s="23"/>
      <c r="S189" s="24"/>
      <c r="T189" s="24"/>
      <c r="U189" s="29"/>
      <c r="V189" s="24"/>
      <c r="W189" s="24"/>
      <c r="X189" s="23"/>
      <c r="Y189" s="23"/>
      <c r="Z189" s="23"/>
      <c r="AA189" s="23"/>
      <c r="AB189" s="3"/>
      <c r="AC189" s="3"/>
      <c r="AD189" s="3"/>
      <c r="AE189" s="10" t="s">
        <v>77</v>
      </c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3"/>
      <c r="BG189" s="3"/>
      <c r="BH189" s="10" t="s">
        <v>77</v>
      </c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4"/>
      <c r="CD189" s="4"/>
      <c r="CE189" s="4"/>
      <c r="CF189" s="4"/>
      <c r="CH189" s="4"/>
      <c r="CI189" s="4"/>
    </row>
    <row r="190" spans="1:87" ht="12.75">
      <c r="A190" s="11" t="s">
        <v>34</v>
      </c>
      <c r="B190" s="22">
        <f>+B197+B204+B211+B218</f>
        <v>0.29464652199999997</v>
      </c>
      <c r="C190" s="22">
        <f aca="true" t="shared" si="18" ref="C190:AA194">+C197+C204+C211+C218</f>
        <v>0.32764255600000003</v>
      </c>
      <c r="D190" s="22">
        <f t="shared" si="18"/>
        <v>0.36638893299999997</v>
      </c>
      <c r="E190" s="22">
        <f t="shared" si="18"/>
        <v>0.4265505</v>
      </c>
      <c r="F190" s="22">
        <f t="shared" si="18"/>
        <v>0.389776505</v>
      </c>
      <c r="G190" s="22">
        <f t="shared" si="18"/>
        <v>0.418048658</v>
      </c>
      <c r="H190" s="22">
        <f t="shared" si="18"/>
        <v>0.47591235699999995</v>
      </c>
      <c r="I190" s="22">
        <f t="shared" si="18"/>
        <v>0.5013796660000001</v>
      </c>
      <c r="J190" s="22">
        <f t="shared" si="18"/>
        <v>0.535632871</v>
      </c>
      <c r="K190" s="22">
        <f t="shared" si="18"/>
        <v>0.596819093</v>
      </c>
      <c r="L190" s="22">
        <f t="shared" si="18"/>
        <v>0.5965703579999999</v>
      </c>
      <c r="M190" s="22">
        <f t="shared" si="18"/>
        <v>0.66609625</v>
      </c>
      <c r="N190" s="22">
        <f t="shared" si="18"/>
        <v>0.6697770000000001</v>
      </c>
      <c r="O190" s="22">
        <f t="shared" si="18"/>
        <v>0.7252558070000001</v>
      </c>
      <c r="P190" s="22">
        <f t="shared" si="18"/>
        <v>0.795562246</v>
      </c>
      <c r="Q190" s="22">
        <f t="shared" si="18"/>
        <v>0.839405477</v>
      </c>
      <c r="R190" s="22">
        <f t="shared" si="18"/>
        <v>0.918067663</v>
      </c>
      <c r="S190" s="22">
        <f t="shared" si="18"/>
        <v>1.065896653</v>
      </c>
      <c r="T190" s="22">
        <f t="shared" si="18"/>
        <v>1.1102686990000001</v>
      </c>
      <c r="U190" s="36">
        <f t="shared" si="18"/>
        <v>1.229848761</v>
      </c>
      <c r="V190" s="22">
        <f t="shared" si="18"/>
        <v>1.3163439719999999</v>
      </c>
      <c r="W190" s="22">
        <f t="shared" si="18"/>
        <v>1.984826838</v>
      </c>
      <c r="X190" s="22">
        <f t="shared" si="18"/>
        <v>2.6269552369999998</v>
      </c>
      <c r="Y190" s="22">
        <f t="shared" si="18"/>
        <v>1.4924732</v>
      </c>
      <c r="Z190" s="22">
        <f t="shared" si="18"/>
        <v>1.3367906710000002</v>
      </c>
      <c r="AA190" s="22">
        <f t="shared" si="18"/>
        <v>1.470633263</v>
      </c>
      <c r="AB190" s="32">
        <f aca="true" t="shared" si="19" ref="AB190:AC194">+AB197+AB204+AB211+AB218</f>
        <v>1.8558728740000001</v>
      </c>
      <c r="AC190" s="32">
        <f>+AC197+AC204+AC211+AC218</f>
        <v>1.873179736</v>
      </c>
      <c r="AD190" s="32"/>
      <c r="AE190" s="11" t="s">
        <v>34</v>
      </c>
      <c r="AF190" s="40">
        <v>0.03299603400000006</v>
      </c>
      <c r="AG190" s="40">
        <v>0.03874637699999994</v>
      </c>
      <c r="AH190" s="40">
        <v>0.06016156700000003</v>
      </c>
      <c r="AI190" s="40">
        <v>-0.036773995000000004</v>
      </c>
      <c r="AJ190" s="40">
        <v>0.028272153000000022</v>
      </c>
      <c r="AK190" s="40">
        <v>0.057863698999999935</v>
      </c>
      <c r="AL190" s="40">
        <v>0.025467309000000105</v>
      </c>
      <c r="AM190" s="40">
        <v>0.03425320499999995</v>
      </c>
      <c r="AN190" s="40">
        <v>0.06118622200000001</v>
      </c>
      <c r="AO190" s="40">
        <v>-0.00024873500000011095</v>
      </c>
      <c r="AP190" s="40">
        <v>0.06952589200000003</v>
      </c>
      <c r="AQ190" s="40">
        <v>0.0036807500000001214</v>
      </c>
      <c r="AR190" s="40">
        <v>0.055478807000000074</v>
      </c>
      <c r="AS190" s="40">
        <v>0.07030643899999989</v>
      </c>
      <c r="AT190" s="40">
        <v>0.04384323099999998</v>
      </c>
      <c r="AU190" s="40">
        <v>0.07866218599999997</v>
      </c>
      <c r="AV190" s="40">
        <v>0.14782899000000005</v>
      </c>
      <c r="AW190" s="40">
        <v>0.04437204600000011</v>
      </c>
      <c r="AX190" s="40">
        <v>0.11958006199999982</v>
      </c>
      <c r="AY190" s="40">
        <v>0.0864952109999999</v>
      </c>
      <c r="AZ190" s="40">
        <v>0.6684828660000002</v>
      </c>
      <c r="BA190" s="40">
        <v>0.6421283989999997</v>
      </c>
      <c r="BB190" s="40">
        <v>-1.1344820369999997</v>
      </c>
      <c r="BC190" s="40">
        <v>-0.1556825289999999</v>
      </c>
      <c r="BD190" s="40">
        <v>0.13384259199999993</v>
      </c>
      <c r="BE190" s="40">
        <v>0.38523961100000004</v>
      </c>
      <c r="BF190" s="3">
        <v>0.017306861999999867</v>
      </c>
      <c r="BG190" s="3"/>
      <c r="BH190" s="11" t="s">
        <v>34</v>
      </c>
      <c r="BI190" s="19">
        <v>0.11198514673117392</v>
      </c>
      <c r="BJ190" s="19">
        <v>0.11825807206802506</v>
      </c>
      <c r="BK190" s="19">
        <v>0.1642013761370899</v>
      </c>
      <c r="BL190" s="19">
        <v>-0.08621252348784025</v>
      </c>
      <c r="BM190" s="19">
        <v>0.07253426678450006</v>
      </c>
      <c r="BN190" s="19">
        <v>0.13841378962158976</v>
      </c>
      <c r="BO190" s="19">
        <v>0.05351260295180801</v>
      </c>
      <c r="BP190" s="19">
        <v>0.06831789823722119</v>
      </c>
      <c r="BQ190" s="19">
        <v>0.11423164132135574</v>
      </c>
      <c r="BR190" s="19">
        <v>-0.00041676783286172605</v>
      </c>
      <c r="BS190" s="19">
        <v>0.11654265262706875</v>
      </c>
      <c r="BT190" s="19">
        <v>0.0055258530580229535</v>
      </c>
      <c r="BU190" s="19">
        <v>0.08283175892871816</v>
      </c>
      <c r="BV190" s="19">
        <v>0.09694019450987984</v>
      </c>
      <c r="BW190" s="19">
        <v>0.05510974310362131</v>
      </c>
      <c r="BX190" s="19">
        <v>0.09371178549029167</v>
      </c>
      <c r="BY190" s="19">
        <v>0.1610218897340686</v>
      </c>
      <c r="BZ190" s="19">
        <v>0.041628844480479016</v>
      </c>
      <c r="CA190" s="19">
        <v>0.10770371362148957</v>
      </c>
      <c r="CB190" s="19">
        <v>0.07032995742474055</v>
      </c>
      <c r="CC190" s="4">
        <v>0.507832967840719</v>
      </c>
      <c r="CD190" s="4">
        <v>0.3235185995605727</v>
      </c>
      <c r="CE190" s="4">
        <v>-0.4318619598161047</v>
      </c>
      <c r="CF190" s="4">
        <v>-0.10431177524661743</v>
      </c>
      <c r="CG190" s="4">
        <v>0.10012232648203445</v>
      </c>
      <c r="CH190" s="4">
        <v>0.2619549147243789</v>
      </c>
      <c r="CI190" s="4">
        <v>0.009325456631465301</v>
      </c>
    </row>
    <row r="191" spans="1:87" ht="12.75">
      <c r="A191" s="11" t="s">
        <v>35</v>
      </c>
      <c r="B191" s="22">
        <f>+B198+B205+B212+B219</f>
        <v>0.018321997</v>
      </c>
      <c r="C191" s="22">
        <f t="shared" si="18"/>
        <v>0.020998166000000002</v>
      </c>
      <c r="D191" s="22">
        <f t="shared" si="18"/>
        <v>0.021964255</v>
      </c>
      <c r="E191" s="22">
        <f t="shared" si="18"/>
        <v>0.034845517</v>
      </c>
      <c r="F191" s="22">
        <f t="shared" si="18"/>
        <v>0.036645269</v>
      </c>
      <c r="G191" s="22">
        <f t="shared" si="18"/>
        <v>0.041240885000000005</v>
      </c>
      <c r="H191" s="22">
        <f t="shared" si="18"/>
        <v>0.041563962999999995</v>
      </c>
      <c r="I191" s="22">
        <f t="shared" si="18"/>
        <v>0.045180975</v>
      </c>
      <c r="J191" s="22">
        <f t="shared" si="18"/>
        <v>0.047485576</v>
      </c>
      <c r="K191" s="22">
        <f t="shared" si="18"/>
        <v>0.048303261</v>
      </c>
      <c r="L191" s="22">
        <f t="shared" si="18"/>
        <v>0.032001389</v>
      </c>
      <c r="M191" s="22">
        <f t="shared" si="18"/>
        <v>0.033060977000000005</v>
      </c>
      <c r="N191" s="22">
        <f t="shared" si="18"/>
        <v>0.034398</v>
      </c>
      <c r="O191" s="22">
        <f t="shared" si="18"/>
        <v>0.035347353</v>
      </c>
      <c r="P191" s="22">
        <f t="shared" si="18"/>
        <v>0.050566614</v>
      </c>
      <c r="Q191" s="22">
        <f t="shared" si="18"/>
        <v>0.036408205</v>
      </c>
      <c r="R191" s="22">
        <f t="shared" si="18"/>
        <v>0.038017131</v>
      </c>
      <c r="S191" s="22">
        <f t="shared" si="18"/>
        <v>0.039588980999999995</v>
      </c>
      <c r="T191" s="22">
        <f t="shared" si="18"/>
        <v>0.042897555000000004</v>
      </c>
      <c r="U191" s="36">
        <f t="shared" si="18"/>
        <v>0.051626228999999996</v>
      </c>
      <c r="V191" s="22">
        <f t="shared" si="18"/>
        <v>0.053523134</v>
      </c>
      <c r="W191" s="22">
        <f t="shared" si="18"/>
        <v>0.057615796000000004</v>
      </c>
      <c r="X191" s="22">
        <f t="shared" si="18"/>
        <v>0.059894169000000004</v>
      </c>
      <c r="Y191" s="22">
        <f t="shared" si="18"/>
        <v>0.053871457</v>
      </c>
      <c r="Z191" s="22">
        <f t="shared" si="18"/>
        <v>0.059892053</v>
      </c>
      <c r="AA191" s="22">
        <f t="shared" si="18"/>
        <v>0.072827666</v>
      </c>
      <c r="AB191" s="32">
        <f t="shared" si="19"/>
        <v>0.060013057</v>
      </c>
      <c r="AC191" s="32">
        <f>+AC198+AC205+AC212+AC219</f>
        <v>0.06648633</v>
      </c>
      <c r="AD191" s="32"/>
      <c r="AE191" s="11" t="s">
        <v>35</v>
      </c>
      <c r="AF191" s="40">
        <v>0.0026761690000000025</v>
      </c>
      <c r="AG191" s="40">
        <v>0.0009660889999999964</v>
      </c>
      <c r="AH191" s="40">
        <v>0.012881262000000001</v>
      </c>
      <c r="AI191" s="40">
        <v>0.0017997520000000017</v>
      </c>
      <c r="AJ191" s="40">
        <v>0.004595616000000004</v>
      </c>
      <c r="AK191" s="40">
        <v>0.00032307799999999054</v>
      </c>
      <c r="AL191" s="40">
        <v>0.0036170120000000028</v>
      </c>
      <c r="AM191" s="40">
        <v>0.0023046010000000033</v>
      </c>
      <c r="AN191" s="40">
        <v>0.0008176849999999986</v>
      </c>
      <c r="AO191" s="40">
        <v>-0.016301872000000002</v>
      </c>
      <c r="AP191" s="40">
        <v>0.0010595880000000071</v>
      </c>
      <c r="AQ191" s="40">
        <v>0.0013370229999999927</v>
      </c>
      <c r="AR191" s="40">
        <v>0.000949353</v>
      </c>
      <c r="AS191" s="40">
        <v>0.015219261000000005</v>
      </c>
      <c r="AT191" s="40">
        <v>-0.014158409000000004</v>
      </c>
      <c r="AU191" s="40">
        <v>0.0016089260000000036</v>
      </c>
      <c r="AV191" s="40">
        <v>0.0015718499999999927</v>
      </c>
      <c r="AW191" s="40">
        <v>0.0033085740000000086</v>
      </c>
      <c r="AX191" s="40">
        <v>0.008728673999999992</v>
      </c>
      <c r="AY191" s="40">
        <v>0.0018969050000000043</v>
      </c>
      <c r="AZ191" s="40">
        <v>0.004092662000000004</v>
      </c>
      <c r="BA191" s="40">
        <v>0.002278373</v>
      </c>
      <c r="BB191" s="40">
        <v>-0.0060227120000000064</v>
      </c>
      <c r="BC191" s="40">
        <v>0.006020596000000003</v>
      </c>
      <c r="BD191" s="40">
        <v>0.012935612999999999</v>
      </c>
      <c r="BE191" s="40">
        <v>-0.012814608999999998</v>
      </c>
      <c r="BF191" s="3">
        <v>0.006473272999999995</v>
      </c>
      <c r="BG191" s="3"/>
      <c r="BH191" s="11" t="s">
        <v>35</v>
      </c>
      <c r="BI191" s="19">
        <v>0.14606317204396457</v>
      </c>
      <c r="BJ191" s="19">
        <v>0.046008256149608316</v>
      </c>
      <c r="BK191" s="19">
        <v>0.5864647810727021</v>
      </c>
      <c r="BL191" s="19">
        <v>0.051649456083547325</v>
      </c>
      <c r="BM191" s="19">
        <v>0.1254081666039893</v>
      </c>
      <c r="BN191" s="19">
        <v>0.007833924999426915</v>
      </c>
      <c r="BO191" s="19">
        <v>0.08702278942939111</v>
      </c>
      <c r="BP191" s="19">
        <v>0.05100821750747972</v>
      </c>
      <c r="BQ191" s="19">
        <v>0.017219650025936267</v>
      </c>
      <c r="BR191" s="19">
        <v>-0.33749009202504987</v>
      </c>
      <c r="BS191" s="19">
        <v>0.03311068778920837</v>
      </c>
      <c r="BT191" s="19">
        <v>0.040441121870052193</v>
      </c>
      <c r="BU191" s="19">
        <v>0.027599075527646958</v>
      </c>
      <c r="BV191" s="19">
        <v>0.43056296181499093</v>
      </c>
      <c r="BW191" s="19">
        <v>-0.2799951960398219</v>
      </c>
      <c r="BX191" s="19">
        <v>0.0441913024825037</v>
      </c>
      <c r="BY191" s="19">
        <v>0.04134583432926574</v>
      </c>
      <c r="BZ191" s="19">
        <v>0.08357310333398096</v>
      </c>
      <c r="CA191" s="19">
        <v>0.20347719118257418</v>
      </c>
      <c r="CB191" s="19">
        <v>0.03674304780231003</v>
      </c>
      <c r="CC191" s="4">
        <v>0.07646529069093756</v>
      </c>
      <c r="CD191" s="4">
        <v>0.03954424234631767</v>
      </c>
      <c r="CE191" s="4">
        <v>-0.10055589885552976</v>
      </c>
      <c r="CF191" s="4">
        <v>0.11175855147188618</v>
      </c>
      <c r="CG191" s="4">
        <v>0.2159821270444678</v>
      </c>
      <c r="CH191" s="4">
        <v>-0.17595798003467525</v>
      </c>
      <c r="CI191" s="4">
        <v>0.10786441023992487</v>
      </c>
    </row>
    <row r="192" spans="1:87" ht="12.75">
      <c r="A192" s="11" t="s">
        <v>36</v>
      </c>
      <c r="B192" s="22">
        <f>+B199+B206+B213+B220</f>
        <v>0.012013600000000001</v>
      </c>
      <c r="C192" s="22">
        <f t="shared" si="18"/>
        <v>0.016005671</v>
      </c>
      <c r="D192" s="22">
        <f t="shared" si="18"/>
        <v>0.028384547000000003</v>
      </c>
      <c r="E192" s="22">
        <f t="shared" si="18"/>
        <v>0.064829906</v>
      </c>
      <c r="F192" s="22">
        <f t="shared" si="18"/>
        <v>0.022855604</v>
      </c>
      <c r="G192" s="22">
        <f t="shared" si="18"/>
        <v>0.020000063999999998</v>
      </c>
      <c r="H192" s="22">
        <f t="shared" si="18"/>
        <v>0.015980183</v>
      </c>
      <c r="I192" s="22">
        <f t="shared" si="18"/>
        <v>0.042972511000000005</v>
      </c>
      <c r="J192" s="22">
        <f t="shared" si="18"/>
        <v>0.02694747</v>
      </c>
      <c r="K192" s="22">
        <f t="shared" si="18"/>
        <v>0.031107246999999998</v>
      </c>
      <c r="L192" s="22">
        <f t="shared" si="18"/>
        <v>0.018318882999999998</v>
      </c>
      <c r="M192" s="22">
        <f t="shared" si="18"/>
        <v>0.038999539</v>
      </c>
      <c r="N192" s="22">
        <f t="shared" si="18"/>
        <v>0.023181</v>
      </c>
      <c r="O192" s="22">
        <f t="shared" si="18"/>
        <v>0.033620685</v>
      </c>
      <c r="P192" s="22">
        <f t="shared" si="18"/>
        <v>0.04379614</v>
      </c>
      <c r="Q192" s="22">
        <f t="shared" si="18"/>
        <v>0.073458224</v>
      </c>
      <c r="R192" s="22">
        <f t="shared" si="18"/>
        <v>0.10256675300000001</v>
      </c>
      <c r="S192" s="22">
        <f t="shared" si="18"/>
        <v>0.12648139000000003</v>
      </c>
      <c r="T192" s="22">
        <f t="shared" si="18"/>
        <v>0.13305566200000002</v>
      </c>
      <c r="U192" s="36">
        <f t="shared" si="18"/>
        <v>0.18407185799999998</v>
      </c>
      <c r="V192" s="22">
        <f t="shared" si="18"/>
        <v>0.264755178</v>
      </c>
      <c r="W192" s="22">
        <f t="shared" si="18"/>
        <v>0.876408407</v>
      </c>
      <c r="X192" s="22">
        <f t="shared" si="18"/>
        <v>1.458984927</v>
      </c>
      <c r="Y192" s="22">
        <f t="shared" si="18"/>
        <v>0.250089399</v>
      </c>
      <c r="Z192" s="22">
        <f t="shared" si="18"/>
        <v>0.091305454</v>
      </c>
      <c r="AA192" s="22">
        <f t="shared" si="18"/>
        <v>0.12332639100000001</v>
      </c>
      <c r="AB192" s="32">
        <f t="shared" si="19"/>
        <v>0.061976903</v>
      </c>
      <c r="AC192" s="32">
        <f>+AC199+AC206+AC213+AC220</f>
        <v>0.072132423</v>
      </c>
      <c r="AD192" s="32"/>
      <c r="AE192" s="11" t="s">
        <v>36</v>
      </c>
      <c r="AF192" s="40">
        <v>0.003992070999999998</v>
      </c>
      <c r="AG192" s="40">
        <v>0.012378876000000004</v>
      </c>
      <c r="AH192" s="40">
        <v>0.036445359000000004</v>
      </c>
      <c r="AI192" s="40">
        <v>-0.041974302000000005</v>
      </c>
      <c r="AJ192" s="40">
        <v>-0.0028555400000000036</v>
      </c>
      <c r="AK192" s="40">
        <v>-0.0040198809999999995</v>
      </c>
      <c r="AL192" s="40">
        <v>0.026992328000000006</v>
      </c>
      <c r="AM192" s="40">
        <v>-0.016025041000000004</v>
      </c>
      <c r="AN192" s="40">
        <v>0.0041597769999999964</v>
      </c>
      <c r="AO192" s="40">
        <v>-0.012788364</v>
      </c>
      <c r="AP192" s="40">
        <v>0.020680656000000002</v>
      </c>
      <c r="AQ192" s="40">
        <v>-0.015818539</v>
      </c>
      <c r="AR192" s="40">
        <v>0.010439684999999997</v>
      </c>
      <c r="AS192" s="40">
        <v>0.010175455</v>
      </c>
      <c r="AT192" s="40">
        <v>0.029662084000000005</v>
      </c>
      <c r="AU192" s="40">
        <v>0.029108529000000008</v>
      </c>
      <c r="AV192" s="40">
        <v>0.023914637000000016</v>
      </c>
      <c r="AW192" s="40">
        <v>0.006574271999999992</v>
      </c>
      <c r="AX192" s="40">
        <v>0.05101619599999996</v>
      </c>
      <c r="AY192" s="40">
        <v>0.08068332</v>
      </c>
      <c r="AZ192" s="40">
        <v>0.6116532290000001</v>
      </c>
      <c r="BA192" s="40">
        <v>0.5825765199999999</v>
      </c>
      <c r="BB192" s="40">
        <v>-1.208895528</v>
      </c>
      <c r="BC192" s="40">
        <v>-0.15878394499999998</v>
      </c>
      <c r="BD192" s="40">
        <v>0.03202093700000001</v>
      </c>
      <c r="BE192" s="40">
        <v>-0.06134948800000001</v>
      </c>
      <c r="BF192" s="3">
        <v>0.010155520000000001</v>
      </c>
      <c r="BG192" s="3"/>
      <c r="BH192" s="11" t="s">
        <v>36</v>
      </c>
      <c r="BI192" s="19">
        <v>0.33229598122128234</v>
      </c>
      <c r="BJ192" s="19">
        <v>0.7734056260434196</v>
      </c>
      <c r="BK192" s="19">
        <v>1.2839859307953725</v>
      </c>
      <c r="BL192" s="19">
        <v>-0.6474527666290307</v>
      </c>
      <c r="BM192" s="19">
        <v>-0.12493828647013676</v>
      </c>
      <c r="BN192" s="19">
        <v>-0.20099340682109818</v>
      </c>
      <c r="BO192" s="19">
        <v>1.6891125714893258</v>
      </c>
      <c r="BP192" s="19">
        <v>-0.372913768059772</v>
      </c>
      <c r="BQ192" s="19">
        <v>0.15436614272137594</v>
      </c>
      <c r="BR192" s="19">
        <v>-0.41110561792883826</v>
      </c>
      <c r="BS192" s="19">
        <v>1.128925600976872</v>
      </c>
      <c r="BT192" s="19">
        <v>-0.40560835860136707</v>
      </c>
      <c r="BU192" s="19">
        <v>0.4503552478322763</v>
      </c>
      <c r="BV192" s="19">
        <v>0.30265460088038065</v>
      </c>
      <c r="BW192" s="19">
        <v>0.6772762165798175</v>
      </c>
      <c r="BX192" s="19">
        <v>0.3962596345917648</v>
      </c>
      <c r="BY192" s="19">
        <v>0.2331616854440153</v>
      </c>
      <c r="BZ192" s="19">
        <v>0.05197817639417143</v>
      </c>
      <c r="CA192" s="19">
        <v>0.3834199554769789</v>
      </c>
      <c r="CB192" s="19">
        <v>0.43832512409365704</v>
      </c>
      <c r="CC192" s="4">
        <v>2.310259741171144</v>
      </c>
      <c r="CD192" s="4">
        <v>0.664731779552635</v>
      </c>
      <c r="CE192" s="4">
        <v>-0.8285867150702922</v>
      </c>
      <c r="CF192" s="4">
        <v>-0.6349087391745061</v>
      </c>
      <c r="CG192" s="4">
        <v>0.35070125164702665</v>
      </c>
      <c r="CH192" s="4">
        <v>-0.4974562824918797</v>
      </c>
      <c r="CI192" s="4">
        <v>0.16385975272110645</v>
      </c>
    </row>
    <row r="193" spans="1:87" ht="12.75">
      <c r="A193" s="11" t="s">
        <v>37</v>
      </c>
      <c r="B193" s="22">
        <f>+B200+B207+B214+B221</f>
        <v>0.23544721999999998</v>
      </c>
      <c r="C193" s="22">
        <f t="shared" si="18"/>
        <v>0.246699302</v>
      </c>
      <c r="D193" s="22">
        <f t="shared" si="18"/>
        <v>0.275204984</v>
      </c>
      <c r="E193" s="22">
        <f t="shared" si="18"/>
        <v>0.261333069</v>
      </c>
      <c r="F193" s="22">
        <f t="shared" si="18"/>
        <v>0.276709729</v>
      </c>
      <c r="G193" s="22">
        <f t="shared" si="18"/>
        <v>0.296732448</v>
      </c>
      <c r="H193" s="22">
        <f t="shared" si="18"/>
        <v>0.32223135</v>
      </c>
      <c r="I193" s="22">
        <f t="shared" si="18"/>
        <v>0.3489152830000001</v>
      </c>
      <c r="J193" s="22">
        <f t="shared" si="18"/>
        <v>0.37712629500000006</v>
      </c>
      <c r="K193" s="22">
        <f t="shared" si="18"/>
        <v>0.420536007</v>
      </c>
      <c r="L193" s="22">
        <f t="shared" si="18"/>
        <v>0.444355345</v>
      </c>
      <c r="M193" s="22">
        <f t="shared" si="18"/>
        <v>0.48038425900000004</v>
      </c>
      <c r="N193" s="22">
        <f t="shared" si="18"/>
        <v>0.49188299999999996</v>
      </c>
      <c r="O193" s="22">
        <f t="shared" si="18"/>
        <v>0.528050615</v>
      </c>
      <c r="P193" s="22">
        <f t="shared" si="18"/>
        <v>0.5615266609999999</v>
      </c>
      <c r="Q193" s="22">
        <f t="shared" si="18"/>
        <v>0.578746267</v>
      </c>
      <c r="R193" s="22">
        <f t="shared" si="18"/>
        <v>0.5819252420000001</v>
      </c>
      <c r="S193" s="22">
        <f t="shared" si="18"/>
        <v>0.6406277340000001</v>
      </c>
      <c r="T193" s="22">
        <f t="shared" si="18"/>
        <v>0.673132347</v>
      </c>
      <c r="U193" s="36">
        <f t="shared" si="18"/>
        <v>0.718644442</v>
      </c>
      <c r="V193" s="22">
        <f t="shared" si="18"/>
        <v>0.7376109990000002</v>
      </c>
      <c r="W193" s="22">
        <f t="shared" si="18"/>
        <v>0.8044350490000001</v>
      </c>
      <c r="X193" s="22">
        <f t="shared" si="18"/>
        <v>0.849882366</v>
      </c>
      <c r="Y193" s="22">
        <f t="shared" si="18"/>
        <v>0.906177617</v>
      </c>
      <c r="Z193" s="22">
        <f t="shared" si="18"/>
        <v>0.9319104009999999</v>
      </c>
      <c r="AA193" s="22">
        <f t="shared" si="18"/>
        <v>1.0151844289999998</v>
      </c>
      <c r="AB193" s="32">
        <f t="shared" si="19"/>
        <v>1.368444989</v>
      </c>
      <c r="AC193" s="32">
        <f>+AC200+AC207+AC214+AC221</f>
        <v>1.314517608</v>
      </c>
      <c r="AD193" s="32"/>
      <c r="AE193" s="11" t="s">
        <v>37</v>
      </c>
      <c r="AF193" s="40">
        <v>0.011252082000000024</v>
      </c>
      <c r="AG193" s="40">
        <v>0.028505681999999977</v>
      </c>
      <c r="AH193" s="40">
        <v>-0.013871915000000012</v>
      </c>
      <c r="AI193" s="40">
        <v>0.015376660000000042</v>
      </c>
      <c r="AJ193" s="40">
        <v>0.020022718999999967</v>
      </c>
      <c r="AK193" s="40">
        <v>0.025498902000000045</v>
      </c>
      <c r="AL193" s="40">
        <v>0.02668393300000005</v>
      </c>
      <c r="AM193" s="40">
        <v>0.02821101199999998</v>
      </c>
      <c r="AN193" s="40">
        <v>0.043409711999999934</v>
      </c>
      <c r="AO193" s="40">
        <v>0.023819338000000023</v>
      </c>
      <c r="AP193" s="40">
        <v>0.03602891400000002</v>
      </c>
      <c r="AQ193" s="40">
        <v>0.011498740999999923</v>
      </c>
      <c r="AR193" s="40">
        <v>0.036167614999999986</v>
      </c>
      <c r="AS193" s="40">
        <v>0.03347604599999998</v>
      </c>
      <c r="AT193" s="40">
        <v>0.017219606000000054</v>
      </c>
      <c r="AU193" s="40">
        <v>0.003178975000000084</v>
      </c>
      <c r="AV193" s="40">
        <v>0.058702491999999995</v>
      </c>
      <c r="AW193" s="40">
        <v>0.03250461299999996</v>
      </c>
      <c r="AX193" s="40">
        <v>0.045512094999999975</v>
      </c>
      <c r="AY193" s="40">
        <v>0.01896655700000016</v>
      </c>
      <c r="AZ193" s="40">
        <v>0.06682404999999991</v>
      </c>
      <c r="BA193" s="40">
        <v>0.04544731699999993</v>
      </c>
      <c r="BB193" s="40">
        <v>0.05629525099999999</v>
      </c>
      <c r="BC193" s="40">
        <v>0.025732783999999898</v>
      </c>
      <c r="BD193" s="40">
        <v>0.08327402799999994</v>
      </c>
      <c r="BE193" s="40">
        <v>0.35326056000000006</v>
      </c>
      <c r="BF193" s="3">
        <v>-0.05392738099999983</v>
      </c>
      <c r="BG193" s="3"/>
      <c r="BH193" s="11" t="s">
        <v>37</v>
      </c>
      <c r="BI193" s="19">
        <v>0.04779025209981254</v>
      </c>
      <c r="BJ193" s="19">
        <v>0.11554828801258617</v>
      </c>
      <c r="BK193" s="19">
        <v>-0.050405755006239325</v>
      </c>
      <c r="BL193" s="19">
        <v>0.058839319718852895</v>
      </c>
      <c r="BM193" s="19">
        <v>0.07236001087623474</v>
      </c>
      <c r="BN193" s="19">
        <v>0.08593230087192907</v>
      </c>
      <c r="BO193" s="19">
        <v>0.08280986005861951</v>
      </c>
      <c r="BP193" s="19">
        <v>0.08085347181539186</v>
      </c>
      <c r="BQ193" s="19">
        <v>0.11510656396950504</v>
      </c>
      <c r="BR193" s="19">
        <v>0.05664042460934867</v>
      </c>
      <c r="BS193" s="19">
        <v>0.08108131117450612</v>
      </c>
      <c r="BT193" s="19">
        <v>0.02393654826229417</v>
      </c>
      <c r="BU193" s="19">
        <v>0.0735288981322794</v>
      </c>
      <c r="BV193" s="19">
        <v>0.0633955250672324</v>
      </c>
      <c r="BW193" s="19">
        <v>0.03066569620992592</v>
      </c>
      <c r="BX193" s="19">
        <v>0.005492864803221416</v>
      </c>
      <c r="BY193" s="19">
        <v>0.10087634590011475</v>
      </c>
      <c r="BZ193" s="19">
        <v>0.05073869155967568</v>
      </c>
      <c r="CA193" s="19">
        <v>0.06761240223090924</v>
      </c>
      <c r="CB193" s="19">
        <v>0.026392129252702356</v>
      </c>
      <c r="CC193" s="4">
        <v>0.09059524612647472</v>
      </c>
      <c r="CD193" s="4">
        <v>0.056495943403380884</v>
      </c>
      <c r="CE193" s="4">
        <v>0.06623887405142372</v>
      </c>
      <c r="CF193" s="4">
        <v>0.02839706423691096</v>
      </c>
      <c r="CG193" s="4">
        <v>0.089358406034144</v>
      </c>
      <c r="CH193" s="4">
        <v>0.3479767320190055</v>
      </c>
      <c r="CI193" s="4">
        <v>-0.03940778141137235</v>
      </c>
    </row>
    <row r="194" spans="1:87" ht="12.75">
      <c r="A194" s="11" t="s">
        <v>38</v>
      </c>
      <c r="B194" s="22">
        <f>+B201+B208+B215+B222</f>
        <v>0.028863705</v>
      </c>
      <c r="C194" s="22">
        <f t="shared" si="18"/>
        <v>0.043939417</v>
      </c>
      <c r="D194" s="22">
        <f t="shared" si="18"/>
        <v>0.040835147</v>
      </c>
      <c r="E194" s="22">
        <f t="shared" si="18"/>
        <v>0.065542008</v>
      </c>
      <c r="F194" s="22">
        <f t="shared" si="18"/>
        <v>0.053565903</v>
      </c>
      <c r="G194" s="22">
        <f t="shared" si="18"/>
        <v>0.060075261000000005</v>
      </c>
      <c r="H194" s="22">
        <f t="shared" si="18"/>
        <v>0.096136861</v>
      </c>
      <c r="I194" s="22">
        <f t="shared" si="18"/>
        <v>0.06431089699999999</v>
      </c>
      <c r="J194" s="22">
        <f t="shared" si="18"/>
        <v>0.08407353</v>
      </c>
      <c r="K194" s="22">
        <f t="shared" si="18"/>
        <v>0.096872578</v>
      </c>
      <c r="L194" s="22">
        <f t="shared" si="18"/>
        <v>0.101894741</v>
      </c>
      <c r="M194" s="22">
        <f t="shared" si="18"/>
        <v>0.113651475</v>
      </c>
      <c r="N194" s="22">
        <f t="shared" si="18"/>
        <v>0.120315</v>
      </c>
      <c r="O194" s="22">
        <f t="shared" si="18"/>
        <v>0.128237154</v>
      </c>
      <c r="P194" s="22">
        <f t="shared" si="18"/>
        <v>0.139672831</v>
      </c>
      <c r="Q194" s="22">
        <f t="shared" si="18"/>
        <v>0.15079278100000001</v>
      </c>
      <c r="R194" s="22">
        <f t="shared" si="18"/>
        <v>0.195558537</v>
      </c>
      <c r="S194" s="22">
        <f t="shared" si="18"/>
        <v>0.258932634</v>
      </c>
      <c r="T194" s="22">
        <f t="shared" si="18"/>
        <v>0.261183135</v>
      </c>
      <c r="U194" s="36">
        <f t="shared" si="18"/>
        <v>0.275506232</v>
      </c>
      <c r="V194" s="22">
        <f t="shared" si="18"/>
        <v>0.260454661</v>
      </c>
      <c r="W194" s="22">
        <f t="shared" si="18"/>
        <v>0.246367586</v>
      </c>
      <c r="X194" s="22">
        <f t="shared" si="18"/>
        <v>0.25819377499999996</v>
      </c>
      <c r="Y194" s="22">
        <f t="shared" si="18"/>
        <v>0.282334727</v>
      </c>
      <c r="Z194" s="22">
        <f t="shared" si="18"/>
        <v>0.253682763</v>
      </c>
      <c r="AA194" s="22">
        <f t="shared" si="18"/>
        <v>0.259294777</v>
      </c>
      <c r="AB194" s="32">
        <f t="shared" si="19"/>
        <v>0.365437925</v>
      </c>
      <c r="AC194" s="32">
        <f>+AC201+AC208+AC215+AC222</f>
        <v>0.420043375</v>
      </c>
      <c r="AD194" s="32"/>
      <c r="AE194" s="11" t="s">
        <v>38</v>
      </c>
      <c r="AF194" s="40">
        <v>0.015075712000000002</v>
      </c>
      <c r="AG194" s="40">
        <v>-0.0031042699999999993</v>
      </c>
      <c r="AH194" s="40">
        <v>0.024706860999999997</v>
      </c>
      <c r="AI194" s="40">
        <v>-0.011976105</v>
      </c>
      <c r="AJ194" s="40">
        <v>0.006509358000000007</v>
      </c>
      <c r="AK194" s="40">
        <v>0.0360616</v>
      </c>
      <c r="AL194" s="40">
        <v>-0.03182596400000001</v>
      </c>
      <c r="AM194" s="40">
        <v>0.019762633</v>
      </c>
      <c r="AN194" s="40">
        <v>0.012799048000000007</v>
      </c>
      <c r="AO194" s="40">
        <v>0.005022162999999996</v>
      </c>
      <c r="AP194" s="40">
        <v>0.011756734000000005</v>
      </c>
      <c r="AQ194" s="40">
        <v>0.0066635250000000035</v>
      </c>
      <c r="AR194" s="40">
        <v>0.007922153999999987</v>
      </c>
      <c r="AS194" s="40">
        <v>0.011435677000000005</v>
      </c>
      <c r="AT194" s="40">
        <v>0.011119950000000017</v>
      </c>
      <c r="AU194" s="40">
        <v>0.04476575599999999</v>
      </c>
      <c r="AV194" s="40">
        <v>0.06337409699999999</v>
      </c>
      <c r="AW194" s="40">
        <v>0.002250501000000016</v>
      </c>
      <c r="AX194" s="40">
        <v>0.014323097000000007</v>
      </c>
      <c r="AY194" s="40">
        <v>-0.015051571000000041</v>
      </c>
      <c r="AZ194" s="40">
        <v>-0.014087074999999977</v>
      </c>
      <c r="BA194" s="40">
        <v>0.01182618899999996</v>
      </c>
      <c r="BB194" s="40">
        <v>0.02414095200000005</v>
      </c>
      <c r="BC194" s="40">
        <v>-0.02865196400000003</v>
      </c>
      <c r="BD194" s="40">
        <v>0.0056120139999999985</v>
      </c>
      <c r="BE194" s="40">
        <v>0.10614314800000002</v>
      </c>
      <c r="BF194" s="3">
        <v>0.05460545</v>
      </c>
      <c r="BG194" s="3"/>
      <c r="BH194" s="11" t="s">
        <v>38</v>
      </c>
      <c r="BI194" s="19">
        <v>0.5223068902623554</v>
      </c>
      <c r="BJ194" s="19">
        <v>-0.07064886636980183</v>
      </c>
      <c r="BK194" s="19">
        <v>0.6050391100587931</v>
      </c>
      <c r="BL194" s="19">
        <v>-0.1827241087883667</v>
      </c>
      <c r="BM194" s="19">
        <v>0.12152055011562125</v>
      </c>
      <c r="BN194" s="19">
        <v>0.6002737133343456</v>
      </c>
      <c r="BO194" s="19">
        <v>-0.33104850386159385</v>
      </c>
      <c r="BP194" s="19">
        <v>0.30729835722863585</v>
      </c>
      <c r="BQ194" s="19">
        <v>0.15223635786436002</v>
      </c>
      <c r="BR194" s="19">
        <v>0.05184297872200734</v>
      </c>
      <c r="BS194" s="19">
        <v>0.11538116574632645</v>
      </c>
      <c r="BT194" s="19">
        <v>0.058631223219936246</v>
      </c>
      <c r="BU194" s="19">
        <v>0.06584510659518752</v>
      </c>
      <c r="BV194" s="19">
        <v>0.08917600432710793</v>
      </c>
      <c r="BW194" s="19">
        <v>0.07961426657128484</v>
      </c>
      <c r="BX194" s="19">
        <v>0.2968693574263345</v>
      </c>
      <c r="BY194" s="19">
        <v>0.32406714619674204</v>
      </c>
      <c r="BZ194" s="19">
        <v>0.008691453700656425</v>
      </c>
      <c r="CA194" s="19">
        <v>0.05483928738354414</v>
      </c>
      <c r="CB194" s="19">
        <v>-0.054632415719728766</v>
      </c>
      <c r="CC194" s="4">
        <v>-0.054086476878215585</v>
      </c>
      <c r="CD194" s="4">
        <v>0.04800221162210827</v>
      </c>
      <c r="CE194" s="4">
        <v>0.09349935721726851</v>
      </c>
      <c r="CF194" s="4">
        <v>-0.10148225230543471</v>
      </c>
      <c r="CG194" s="4">
        <v>0.02212217311745378</v>
      </c>
      <c r="CH194" s="4">
        <v>0.40935320498183436</v>
      </c>
      <c r="CI194" s="4">
        <v>0.14942469367403508</v>
      </c>
    </row>
    <row r="195" spans="1:87" ht="12.75">
      <c r="A195" s="11"/>
      <c r="B195" s="22"/>
      <c r="C195" s="23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3"/>
      <c r="R195" s="23"/>
      <c r="S195" s="24"/>
      <c r="T195" s="24"/>
      <c r="U195" s="29"/>
      <c r="V195" s="24"/>
      <c r="W195" s="24"/>
      <c r="X195" s="22"/>
      <c r="Y195" s="22"/>
      <c r="Z195" s="22"/>
      <c r="AA195" s="22"/>
      <c r="AB195" s="3"/>
      <c r="AC195" s="3"/>
      <c r="AD195" s="3"/>
      <c r="AE195" s="11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3"/>
      <c r="BG195" s="3"/>
      <c r="BH195" s="11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4"/>
      <c r="CD195" s="4"/>
      <c r="CE195" s="4"/>
      <c r="CF195" s="4"/>
      <c r="CH195" s="4"/>
      <c r="CI195" s="4"/>
    </row>
    <row r="196" spans="1:87" ht="12.75">
      <c r="A196" s="10" t="s">
        <v>64</v>
      </c>
      <c r="B196" s="23"/>
      <c r="C196" s="23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3"/>
      <c r="R196" s="23"/>
      <c r="S196" s="24"/>
      <c r="T196" s="24"/>
      <c r="U196" s="29"/>
      <c r="V196" s="24"/>
      <c r="W196" s="24"/>
      <c r="X196" s="23"/>
      <c r="Y196" s="23"/>
      <c r="Z196" s="23"/>
      <c r="AA196" s="23"/>
      <c r="AB196" s="3"/>
      <c r="AC196" s="3"/>
      <c r="AD196" s="3"/>
      <c r="AE196" s="10" t="s">
        <v>64</v>
      </c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3"/>
      <c r="BG196" s="3"/>
      <c r="BH196" s="10" t="s">
        <v>64</v>
      </c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4"/>
      <c r="CD196" s="4"/>
      <c r="CE196" s="4"/>
      <c r="CF196" s="4"/>
      <c r="CH196" s="4"/>
      <c r="CI196" s="4"/>
    </row>
    <row r="197" spans="1:87" ht="12.75">
      <c r="A197" t="s">
        <v>40</v>
      </c>
      <c r="B197" s="22">
        <v>0.06574696299999999</v>
      </c>
      <c r="C197" s="22">
        <v>0.07257662100000001</v>
      </c>
      <c r="D197" s="22">
        <v>0.08606093</v>
      </c>
      <c r="E197" s="22">
        <v>0.080791923</v>
      </c>
      <c r="F197" s="22">
        <v>0.08127875899999999</v>
      </c>
      <c r="G197" s="22">
        <v>0.089701924</v>
      </c>
      <c r="H197" s="22">
        <v>0.102789329</v>
      </c>
      <c r="I197" s="22">
        <v>0.099529547</v>
      </c>
      <c r="J197" s="22">
        <v>0.111170445</v>
      </c>
      <c r="K197" s="22">
        <v>0.119171025</v>
      </c>
      <c r="L197" s="22">
        <v>0.127078683</v>
      </c>
      <c r="M197" s="22">
        <v>0.134524042</v>
      </c>
      <c r="N197" s="22">
        <v>0.130889</v>
      </c>
      <c r="O197" s="34">
        <v>0.151649491</v>
      </c>
      <c r="P197" s="34">
        <v>0.166724605</v>
      </c>
      <c r="Q197" s="34">
        <v>0.166551385</v>
      </c>
      <c r="R197" s="34">
        <v>0.182604444</v>
      </c>
      <c r="S197" s="24">
        <v>0.213896821</v>
      </c>
      <c r="T197" s="24">
        <f>+SUM(T198:T201)</f>
        <v>0.21753442</v>
      </c>
      <c r="U197" s="29">
        <v>0.227798067</v>
      </c>
      <c r="V197" s="24">
        <v>0.23616087500000002</v>
      </c>
      <c r="W197" s="22">
        <v>0.248455569</v>
      </c>
      <c r="X197" s="22">
        <v>0.264924163</v>
      </c>
      <c r="Y197" s="2">
        <v>0.258086914</v>
      </c>
      <c r="Z197" s="2">
        <v>0.253531242</v>
      </c>
      <c r="AA197" s="24">
        <v>0.287110909</v>
      </c>
      <c r="AB197" s="32">
        <v>0.375957464</v>
      </c>
      <c r="AC197" s="32">
        <v>0.45758122</v>
      </c>
      <c r="AD197" s="32"/>
      <c r="AE197" s="11" t="s">
        <v>34</v>
      </c>
      <c r="AF197" s="40">
        <v>0.006829658000000016</v>
      </c>
      <c r="AG197" s="40">
        <v>0.013484308999999986</v>
      </c>
      <c r="AH197" s="40">
        <v>-0.005269006999999992</v>
      </c>
      <c r="AI197" s="40">
        <v>0.0004868359999999905</v>
      </c>
      <c r="AJ197" s="40">
        <v>0.00842316500000001</v>
      </c>
      <c r="AK197" s="40">
        <v>0.013087404999999996</v>
      </c>
      <c r="AL197" s="40">
        <v>-0.0032597820000000027</v>
      </c>
      <c r="AM197" s="40">
        <v>0.01164089800000001</v>
      </c>
      <c r="AN197" s="40">
        <v>0.008000579999999993</v>
      </c>
      <c r="AO197" s="40">
        <v>0.007907657999999998</v>
      </c>
      <c r="AP197" s="40">
        <v>0.0074453590000000125</v>
      </c>
      <c r="AQ197" s="40">
        <v>-0.003635042000000005</v>
      </c>
      <c r="AR197" s="40">
        <v>0.020760490999999992</v>
      </c>
      <c r="AS197" s="40">
        <v>0.015075114</v>
      </c>
      <c r="AT197" s="40">
        <v>-0.0001732200000000017</v>
      </c>
      <c r="AU197" s="40">
        <v>0.01605305900000001</v>
      </c>
      <c r="AV197" s="40">
        <v>0.03129237699999998</v>
      </c>
      <c r="AW197" s="40">
        <v>0.003637599000000019</v>
      </c>
      <c r="AX197" s="40">
        <v>0.010263646999999987</v>
      </c>
      <c r="AY197" s="40">
        <v>0.008362808000000027</v>
      </c>
      <c r="AZ197" s="40">
        <v>0.012294693999999967</v>
      </c>
      <c r="BA197" s="40">
        <v>0.016468594000000003</v>
      </c>
      <c r="BB197" s="40">
        <v>-0.00683724899999999</v>
      </c>
      <c r="BC197" s="40">
        <v>-0.004555672000000011</v>
      </c>
      <c r="BD197" s="40">
        <v>0.033579667000000035</v>
      </c>
      <c r="BE197" s="40">
        <v>0.088846555</v>
      </c>
      <c r="BF197" s="3">
        <v>0.08162375599999999</v>
      </c>
      <c r="BG197" s="3"/>
      <c r="BH197" t="s">
        <v>40</v>
      </c>
      <c r="BI197" s="19">
        <v>0.1038779236084261</v>
      </c>
      <c r="BJ197" s="19">
        <v>0.18579411405774848</v>
      </c>
      <c r="BK197" s="19">
        <v>-0.06122414665981407</v>
      </c>
      <c r="BL197" s="19">
        <v>0.006025800376109261</v>
      </c>
      <c r="BM197" s="19">
        <v>0.10363304144444443</v>
      </c>
      <c r="BN197" s="19">
        <v>0.14589882152360517</v>
      </c>
      <c r="BO197" s="19">
        <v>-0.03171323357894478</v>
      </c>
      <c r="BP197" s="19">
        <v>0.116959218150566</v>
      </c>
      <c r="BQ197" s="19">
        <v>0.07196678937463993</v>
      </c>
      <c r="BR197" s="19">
        <v>0.06635554238121219</v>
      </c>
      <c r="BS197" s="19">
        <v>0.058588575394663264</v>
      </c>
      <c r="BT197" s="19">
        <v>-0.027021504453456763</v>
      </c>
      <c r="BU197" s="19">
        <v>0.1586114264758688</v>
      </c>
      <c r="BV197" s="19">
        <v>0.09940761357385632</v>
      </c>
      <c r="BW197" s="19">
        <v>-0.0010389588267430696</v>
      </c>
      <c r="BX197" s="19">
        <v>0.09638502255625199</v>
      </c>
      <c r="BY197" s="19">
        <v>0.17136700681830055</v>
      </c>
      <c r="BZ197" s="19">
        <v>0.017006325680735665</v>
      </c>
      <c r="CA197" s="19">
        <v>0.047181714967222135</v>
      </c>
      <c r="CB197" s="19">
        <v>0.03671149676612501</v>
      </c>
      <c r="CC197" s="4">
        <v>0.05206067262411679</v>
      </c>
      <c r="CD197" s="4">
        <v>0.06628385938895982</v>
      </c>
      <c r="CE197" s="4">
        <v>-0.02580832538102608</v>
      </c>
      <c r="CF197" s="4">
        <v>-0.017651696978328822</v>
      </c>
      <c r="CG197" s="4">
        <v>0.13244784640782076</v>
      </c>
      <c r="CH197" s="4">
        <v>0.30945029330111584</v>
      </c>
      <c r="CI197" s="4">
        <v>0.21710901848194186</v>
      </c>
    </row>
    <row r="198" spans="1:87" ht="12.75">
      <c r="A198" t="s">
        <v>41</v>
      </c>
      <c r="B198" s="22">
        <v>0.003177002</v>
      </c>
      <c r="C198" s="22">
        <v>0.003942462</v>
      </c>
      <c r="D198" s="22">
        <v>0.0041221059999999995</v>
      </c>
      <c r="E198" s="22">
        <v>0.004326212</v>
      </c>
      <c r="F198" s="22">
        <v>0.004218212000000001</v>
      </c>
      <c r="G198" s="22">
        <v>0.004778234</v>
      </c>
      <c r="H198" s="22">
        <v>0.0047404859999999995</v>
      </c>
      <c r="I198" s="22">
        <v>0.004790636</v>
      </c>
      <c r="J198" s="22">
        <v>0.005133979</v>
      </c>
      <c r="K198" s="22">
        <v>0.004921908</v>
      </c>
      <c r="L198" s="22">
        <v>0.005027329</v>
      </c>
      <c r="M198" s="22">
        <v>0.005327527</v>
      </c>
      <c r="N198" s="22">
        <v>0.005817</v>
      </c>
      <c r="O198" s="34">
        <v>0.006162514</v>
      </c>
      <c r="P198" s="34">
        <v>0.017423944</v>
      </c>
      <c r="Q198" s="34">
        <v>0.007472735</v>
      </c>
      <c r="R198" s="34">
        <v>0.00769393</v>
      </c>
      <c r="S198" s="24">
        <v>0.008152903999999999</v>
      </c>
      <c r="T198" s="24">
        <f>9256676/1000000000</f>
        <v>0.009256676</v>
      </c>
      <c r="U198" s="29">
        <v>0.00933465</v>
      </c>
      <c r="V198" s="24">
        <v>0.008768209</v>
      </c>
      <c r="W198" s="22">
        <v>0.009410869</v>
      </c>
      <c r="X198" s="22">
        <v>0.009926447</v>
      </c>
      <c r="Y198" s="2">
        <v>0.010188814</v>
      </c>
      <c r="Z198" s="2">
        <v>0.010829909</v>
      </c>
      <c r="AA198" s="24">
        <v>0.01192653</v>
      </c>
      <c r="AB198" s="3">
        <v>0.011372715</v>
      </c>
      <c r="AC198" s="3">
        <v>0.011320586</v>
      </c>
      <c r="AD198" s="3"/>
      <c r="AE198" s="11" t="s">
        <v>35</v>
      </c>
      <c r="AF198" s="40">
        <v>0.0007654599999999999</v>
      </c>
      <c r="AG198" s="40">
        <v>0.00017964399999999964</v>
      </c>
      <c r="AH198" s="40">
        <v>0.00020410600000000077</v>
      </c>
      <c r="AI198" s="40">
        <v>-0.00010799999999999959</v>
      </c>
      <c r="AJ198" s="40">
        <v>0.0005600219999999994</v>
      </c>
      <c r="AK198" s="40">
        <v>-3.774800000000064E-05</v>
      </c>
      <c r="AL198" s="40">
        <v>5.015000000000054E-05</v>
      </c>
      <c r="AM198" s="40">
        <v>0.0003433430000000003</v>
      </c>
      <c r="AN198" s="40">
        <v>-0.0002120710000000003</v>
      </c>
      <c r="AO198" s="40">
        <v>0.00010542099999999964</v>
      </c>
      <c r="AP198" s="40">
        <v>0.00030019800000000065</v>
      </c>
      <c r="AQ198" s="40">
        <v>0.0004894729999999998</v>
      </c>
      <c r="AR198" s="40">
        <v>0.0003455139999999999</v>
      </c>
      <c r="AS198" s="40">
        <v>0.01126143</v>
      </c>
      <c r="AT198" s="40">
        <v>-0.009951208999999999</v>
      </c>
      <c r="AU198" s="40">
        <v>0.00022119499999999955</v>
      </c>
      <c r="AV198" s="40">
        <v>0.00045897399999999915</v>
      </c>
      <c r="AW198" s="40">
        <v>0.0011037720000000011</v>
      </c>
      <c r="AX198" s="40">
        <v>7.797399999999975E-05</v>
      </c>
      <c r="AY198" s="40">
        <v>-0.0005664409999999991</v>
      </c>
      <c r="AZ198" s="40">
        <v>0.0006426599999999998</v>
      </c>
      <c r="BA198" s="40">
        <v>0.0005155779999999992</v>
      </c>
      <c r="BB198" s="40">
        <v>0.00026236699999999946</v>
      </c>
      <c r="BC198" s="40">
        <v>0.0006410950000000012</v>
      </c>
      <c r="BD198" s="40">
        <v>0.001096620999999999</v>
      </c>
      <c r="BE198" s="40">
        <v>-0.0005538149999999992</v>
      </c>
      <c r="BF198" s="3">
        <v>-5.212899999999972E-05</v>
      </c>
      <c r="BG198" s="3"/>
      <c r="BH198" t="s">
        <v>41</v>
      </c>
      <c r="BI198" s="19">
        <v>0.24093784013985511</v>
      </c>
      <c r="BJ198" s="19">
        <v>0.045566450608781936</v>
      </c>
      <c r="BK198" s="19">
        <v>0.04951498093450309</v>
      </c>
      <c r="BL198" s="19">
        <v>-0.02496410254513639</v>
      </c>
      <c r="BM198" s="19">
        <v>0.13276288626555502</v>
      </c>
      <c r="BN198" s="19">
        <v>-0.007899989828878335</v>
      </c>
      <c r="BO198" s="19">
        <v>0.010579084085471521</v>
      </c>
      <c r="BP198" s="19">
        <v>0.07166960712523354</v>
      </c>
      <c r="BQ198" s="19">
        <v>-0.04130733686288945</v>
      </c>
      <c r="BR198" s="19">
        <v>0.021418726233810068</v>
      </c>
      <c r="BS198" s="19">
        <v>0.05971321948493935</v>
      </c>
      <c r="BT198" s="19">
        <v>0.09187621198353378</v>
      </c>
      <c r="BU198" s="19">
        <v>0.05939728382327658</v>
      </c>
      <c r="BV198" s="19">
        <v>1.8274084245488122</v>
      </c>
      <c r="BW198" s="19">
        <v>-0.5711226459405516</v>
      </c>
      <c r="BX198" s="19">
        <v>0.02960027352769763</v>
      </c>
      <c r="BY198" s="19">
        <v>0.059654038963182554</v>
      </c>
      <c r="BZ198" s="19">
        <v>0.1353839073782791</v>
      </c>
      <c r="CA198" s="19">
        <v>0.008423542100857776</v>
      </c>
      <c r="CB198" s="19">
        <v>-0.06068154671037469</v>
      </c>
      <c r="CC198" s="4">
        <v>0.07329432954894206</v>
      </c>
      <c r="CD198" s="4">
        <v>0.05478537635578597</v>
      </c>
      <c r="CE198" s="4">
        <v>0.026431108734071663</v>
      </c>
      <c r="CF198" s="4">
        <v>0.06292145484253626</v>
      </c>
      <c r="CG198" s="4">
        <v>0.1012585608983417</v>
      </c>
      <c r="CH198" s="4">
        <v>-0.04643555166506932</v>
      </c>
      <c r="CI198" s="4">
        <v>-0.004583689998386464</v>
      </c>
    </row>
    <row r="199" spans="1:87" ht="12.75">
      <c r="A199" t="s">
        <v>42</v>
      </c>
      <c r="B199" s="22">
        <v>0.003531129</v>
      </c>
      <c r="C199" s="22">
        <v>0.004167469</v>
      </c>
      <c r="D199" s="22">
        <v>0.00678604</v>
      </c>
      <c r="E199" s="22">
        <v>0.007481884</v>
      </c>
      <c r="F199" s="22">
        <v>0.006563822</v>
      </c>
      <c r="G199" s="22">
        <v>0.0062281839999999995</v>
      </c>
      <c r="H199" s="22">
        <v>0.006965334</v>
      </c>
      <c r="I199" s="22">
        <v>0.006609688</v>
      </c>
      <c r="J199" s="22">
        <v>0.004942455</v>
      </c>
      <c r="K199" s="22">
        <v>0.0026469360000000003</v>
      </c>
      <c r="L199" s="22">
        <v>0.006782359999999999</v>
      </c>
      <c r="M199" s="22">
        <v>0.004849138</v>
      </c>
      <c r="N199" s="22">
        <v>0.005673</v>
      </c>
      <c r="O199" s="34">
        <v>0.006264682</v>
      </c>
      <c r="P199" s="34">
        <v>0.006236303</v>
      </c>
      <c r="Q199" s="34">
        <v>0.010056526</v>
      </c>
      <c r="R199" s="34">
        <v>0.016844207</v>
      </c>
      <c r="S199" s="24">
        <v>0.024374762</v>
      </c>
      <c r="T199" s="24">
        <f>21571867/1000000000</f>
        <v>0.021571867</v>
      </c>
      <c r="U199" s="29">
        <v>0.023188875</v>
      </c>
      <c r="V199" s="24">
        <v>0.030957973</v>
      </c>
      <c r="W199" s="22">
        <v>0.01918695</v>
      </c>
      <c r="X199" s="22">
        <v>0.031864772</v>
      </c>
      <c r="Y199" s="2">
        <v>0.025397393</v>
      </c>
      <c r="Z199" s="2">
        <v>0.022190277</v>
      </c>
      <c r="AA199" s="24">
        <v>0.023383276</v>
      </c>
      <c r="AB199" s="3">
        <v>0.005960643</v>
      </c>
      <c r="AC199" s="3">
        <v>0.007495127</v>
      </c>
      <c r="AD199" s="3"/>
      <c r="AE199" s="11" t="s">
        <v>36</v>
      </c>
      <c r="AF199" s="40">
        <v>0.00063634</v>
      </c>
      <c r="AG199" s="40">
        <v>0.002618571</v>
      </c>
      <c r="AH199" s="40">
        <v>0.0006958440000000001</v>
      </c>
      <c r="AI199" s="40">
        <v>-0.0009180619999999999</v>
      </c>
      <c r="AJ199" s="40">
        <v>-0.00033563800000000095</v>
      </c>
      <c r="AK199" s="40">
        <v>0.0007371500000000007</v>
      </c>
      <c r="AL199" s="40">
        <v>-0.00035564600000000026</v>
      </c>
      <c r="AM199" s="40">
        <v>-0.0016672329999999997</v>
      </c>
      <c r="AN199" s="40">
        <v>-0.0022955189999999998</v>
      </c>
      <c r="AO199" s="40">
        <v>0.004135423999999999</v>
      </c>
      <c r="AP199" s="40">
        <v>-0.0019332219999999992</v>
      </c>
      <c r="AQ199" s="40">
        <v>0.0008238619999999999</v>
      </c>
      <c r="AR199" s="40">
        <v>0.0005916819999999996</v>
      </c>
      <c r="AS199" s="40">
        <v>-2.8378999999999384E-05</v>
      </c>
      <c r="AT199" s="40">
        <v>0.0038202229999999993</v>
      </c>
      <c r="AU199" s="40">
        <v>0.006787681</v>
      </c>
      <c r="AV199" s="40">
        <v>0.007530555000000001</v>
      </c>
      <c r="AW199" s="40">
        <v>-0.0028028949999999997</v>
      </c>
      <c r="AX199" s="40">
        <v>0.0016170079999999996</v>
      </c>
      <c r="AY199" s="40">
        <v>0.007769097999999999</v>
      </c>
      <c r="AZ199" s="40">
        <v>-0.011771022999999999</v>
      </c>
      <c r="BA199" s="40">
        <v>0.012677821999999998</v>
      </c>
      <c r="BB199" s="40">
        <v>-0.006467378999999999</v>
      </c>
      <c r="BC199" s="40">
        <v>-0.0032071159999999994</v>
      </c>
      <c r="BD199" s="40">
        <v>0.0011929990000000001</v>
      </c>
      <c r="BE199" s="40">
        <v>-0.017422633</v>
      </c>
      <c r="BF199" s="3">
        <v>0.001534484</v>
      </c>
      <c r="BG199" s="3"/>
      <c r="BH199" t="s">
        <v>42</v>
      </c>
      <c r="BI199" s="19">
        <v>0.180208652813307</v>
      </c>
      <c r="BJ199" s="19">
        <v>0.6283360476106721</v>
      </c>
      <c r="BK199" s="19">
        <v>0.10254050963448494</v>
      </c>
      <c r="BL199" s="19">
        <v>-0.12270465567228787</v>
      </c>
      <c r="BM199" s="19">
        <v>-0.05113453716447535</v>
      </c>
      <c r="BN199" s="19">
        <v>0.11835713267302327</v>
      </c>
      <c r="BO199" s="19">
        <v>-0.05105943232585835</v>
      </c>
      <c r="BP199" s="19">
        <v>-0.25224080168383134</v>
      </c>
      <c r="BQ199" s="19">
        <v>-0.4644491452122477</v>
      </c>
      <c r="BR199" s="19">
        <v>1.5623437816403563</v>
      </c>
      <c r="BS199" s="19">
        <v>-0.285036771861122</v>
      </c>
      <c r="BT199" s="19">
        <v>0.16989865002810806</v>
      </c>
      <c r="BU199" s="19">
        <v>0.1042979023444385</v>
      </c>
      <c r="BV199" s="19">
        <v>-0.004529998489947197</v>
      </c>
      <c r="BW199" s="19">
        <v>0.6125781572832493</v>
      </c>
      <c r="BX199" s="19">
        <v>0.6749528614553376</v>
      </c>
      <c r="BY199" s="19">
        <v>0.4470709128663642</v>
      </c>
      <c r="BZ199" s="19">
        <v>-0.11499168689318894</v>
      </c>
      <c r="CA199" s="19">
        <v>0.07495911225486415</v>
      </c>
      <c r="CB199" s="19">
        <v>0.33503557201459744</v>
      </c>
      <c r="CC199" s="4">
        <v>-0.38022589528067613</v>
      </c>
      <c r="CD199" s="4">
        <v>0.6607523342688649</v>
      </c>
      <c r="CE199" s="4">
        <v>-0.20296329124840432</v>
      </c>
      <c r="CF199" s="4">
        <v>-0.12627737027969757</v>
      </c>
      <c r="CG199" s="4">
        <v>0.05376224010182478</v>
      </c>
      <c r="CH199" s="4">
        <v>-0.7450894819015094</v>
      </c>
      <c r="CI199" s="4">
        <v>0.25743598467480777</v>
      </c>
    </row>
    <row r="200" spans="1:87" ht="12.75">
      <c r="A200" t="s">
        <v>43</v>
      </c>
      <c r="B200" s="22">
        <v>0.05624024699999999</v>
      </c>
      <c r="C200" s="22">
        <v>0.053780602999999996</v>
      </c>
      <c r="D200" s="22">
        <v>0.065259734</v>
      </c>
      <c r="E200" s="22">
        <v>0.056831751</v>
      </c>
      <c r="F200" s="22">
        <v>0.059276665</v>
      </c>
      <c r="G200" s="22">
        <v>0.064161057</v>
      </c>
      <c r="H200" s="22">
        <v>0.075909074</v>
      </c>
      <c r="I200" s="22">
        <v>0.072171108</v>
      </c>
      <c r="J200" s="22">
        <v>0.07800577</v>
      </c>
      <c r="K200" s="22">
        <v>0.08584924</v>
      </c>
      <c r="L200" s="22">
        <v>0.09153468599999999</v>
      </c>
      <c r="M200" s="22">
        <v>0.09841391299999999</v>
      </c>
      <c r="N200" s="22">
        <v>0.094801</v>
      </c>
      <c r="O200" s="34">
        <v>0.102091323</v>
      </c>
      <c r="P200" s="22">
        <v>0.10827348099999999</v>
      </c>
      <c r="Q200" s="22">
        <v>0.111950611</v>
      </c>
      <c r="R200" s="22">
        <v>0.112508518</v>
      </c>
      <c r="S200" s="24">
        <v>0.122557187</v>
      </c>
      <c r="T200" s="24">
        <f>126190589/1000000000</f>
        <v>0.126190589</v>
      </c>
      <c r="U200" s="29">
        <v>0.136463933</v>
      </c>
      <c r="V200" s="24">
        <v>0.135156341</v>
      </c>
      <c r="W200" s="22">
        <v>0.159195515</v>
      </c>
      <c r="X200" s="22">
        <v>0.156439083</v>
      </c>
      <c r="Y200" s="2">
        <v>0.165279433</v>
      </c>
      <c r="Z200" s="2">
        <v>0.171133226</v>
      </c>
      <c r="AA200" s="24">
        <v>0.187335238</v>
      </c>
      <c r="AB200" s="3">
        <v>0.274072173</v>
      </c>
      <c r="AC200" s="3">
        <v>0.257875011</v>
      </c>
      <c r="AD200" s="3"/>
      <c r="AE200" s="11" t="s">
        <v>37</v>
      </c>
      <c r="AF200" s="40">
        <v>-0.002459643999999997</v>
      </c>
      <c r="AG200" s="40">
        <v>0.011479131000000004</v>
      </c>
      <c r="AH200" s="40">
        <v>-0.008427983</v>
      </c>
      <c r="AI200" s="40">
        <v>0.0024449139999999994</v>
      </c>
      <c r="AJ200" s="40">
        <v>0.004884391999999994</v>
      </c>
      <c r="AK200" s="40">
        <v>0.011748017000000013</v>
      </c>
      <c r="AL200" s="40">
        <v>-0.0037379660000000092</v>
      </c>
      <c r="AM200" s="40">
        <v>0.005834662000000004</v>
      </c>
      <c r="AN200" s="40">
        <v>0.007843469999999991</v>
      </c>
      <c r="AO200" s="40">
        <v>0.005685445999999997</v>
      </c>
      <c r="AP200" s="40">
        <v>0.006879227000000002</v>
      </c>
      <c r="AQ200" s="40">
        <v>-0.0036129129999999954</v>
      </c>
      <c r="AR200" s="40">
        <v>0.007290323000000001</v>
      </c>
      <c r="AS200" s="40">
        <v>0.006182157999999993</v>
      </c>
      <c r="AT200" s="40">
        <v>0.0036771300000000146</v>
      </c>
      <c r="AU200" s="40">
        <v>0.0005579069999999964</v>
      </c>
      <c r="AV200" s="40">
        <v>0.010048668999999996</v>
      </c>
      <c r="AW200" s="40">
        <v>0.003633401999999994</v>
      </c>
      <c r="AX200" s="40">
        <v>0.010273344000000018</v>
      </c>
      <c r="AY200" s="40">
        <v>-0.0013075919999999963</v>
      </c>
      <c r="AZ200" s="40">
        <v>0.024039173999999996</v>
      </c>
      <c r="BA200" s="40">
        <v>-0.002756432000000003</v>
      </c>
      <c r="BB200" s="40">
        <v>0.008840349999999997</v>
      </c>
      <c r="BC200" s="40">
        <v>0.005853792999999996</v>
      </c>
      <c r="BD200" s="40">
        <v>0.016202011999999988</v>
      </c>
      <c r="BE200" s="40">
        <v>0.08673693499999999</v>
      </c>
      <c r="BF200" s="3">
        <v>-0.016197161999999987</v>
      </c>
      <c r="BG200" s="3"/>
      <c r="BH200" t="s">
        <v>43</v>
      </c>
      <c r="BI200" s="19">
        <v>-0.04373458743877845</v>
      </c>
      <c r="BJ200" s="19">
        <v>0.21344370199791185</v>
      </c>
      <c r="BK200" s="19">
        <v>-0.1291452245269648</v>
      </c>
      <c r="BL200" s="19">
        <v>0.04302021241611928</v>
      </c>
      <c r="BM200" s="19">
        <v>0.08239991234324662</v>
      </c>
      <c r="BN200" s="19">
        <v>0.18310198661471574</v>
      </c>
      <c r="BO200" s="19">
        <v>-0.049242676837291006</v>
      </c>
      <c r="BP200" s="19">
        <v>0.08084484444938832</v>
      </c>
      <c r="BQ200" s="19">
        <v>0.10054986958016043</v>
      </c>
      <c r="BR200" s="19">
        <v>0.0662259328096556</v>
      </c>
      <c r="BS200" s="19">
        <v>0.07515431909604194</v>
      </c>
      <c r="BT200" s="19">
        <v>-0.036711404819357155</v>
      </c>
      <c r="BU200" s="19">
        <v>0.07690133015474522</v>
      </c>
      <c r="BV200" s="19">
        <v>0.0605551756832458</v>
      </c>
      <c r="BW200" s="19">
        <v>0.033961501616448585</v>
      </c>
      <c r="BX200" s="19">
        <v>0.0049835100944647485</v>
      </c>
      <c r="BY200" s="19">
        <v>0.08931473970708596</v>
      </c>
      <c r="BZ200" s="19">
        <v>0.02964658449610135</v>
      </c>
      <c r="CA200" s="19">
        <v>0.08141133250435988</v>
      </c>
      <c r="CB200" s="19">
        <v>-0.00958196038509308</v>
      </c>
      <c r="CC200" s="4">
        <v>0.17786197689385505</v>
      </c>
      <c r="CD200" s="4">
        <v>-0.01731475915009291</v>
      </c>
      <c r="CE200" s="4">
        <v>0.05650985566055764</v>
      </c>
      <c r="CF200" s="4">
        <v>0.035417552527542834</v>
      </c>
      <c r="CG200" s="4">
        <v>0.09467484706914826</v>
      </c>
      <c r="CH200" s="4">
        <v>0.4630038423417168</v>
      </c>
      <c r="CI200" s="4">
        <v>-0.05909816316886716</v>
      </c>
    </row>
    <row r="201" spans="1:87" ht="12.75">
      <c r="A201" t="s">
        <v>44</v>
      </c>
      <c r="B201" s="22">
        <v>0.002798585</v>
      </c>
      <c r="C201" s="22">
        <v>0.010686087</v>
      </c>
      <c r="D201" s="22">
        <v>0.00989305</v>
      </c>
      <c r="E201" s="22">
        <v>0.012152076</v>
      </c>
      <c r="F201" s="22">
        <v>0.01122006</v>
      </c>
      <c r="G201" s="22">
        <v>0.014534449</v>
      </c>
      <c r="H201" s="22">
        <v>0.015174435</v>
      </c>
      <c r="I201" s="22">
        <v>0.015958115</v>
      </c>
      <c r="J201" s="22">
        <v>0.023088241</v>
      </c>
      <c r="K201" s="22">
        <v>0.025752941</v>
      </c>
      <c r="L201" s="22">
        <v>0.023734308</v>
      </c>
      <c r="M201" s="22">
        <v>0.025933464</v>
      </c>
      <c r="N201" s="22">
        <v>0.024598</v>
      </c>
      <c r="O201" s="34">
        <v>0.037130972</v>
      </c>
      <c r="P201" s="34">
        <v>0.034790877</v>
      </c>
      <c r="Q201" s="34">
        <v>0.037071513</v>
      </c>
      <c r="R201" s="34">
        <v>0.045557789</v>
      </c>
      <c r="S201" s="24">
        <v>0.058811968</v>
      </c>
      <c r="T201" s="24">
        <f>60515288/1000000000</f>
        <v>0.060515288</v>
      </c>
      <c r="U201" s="29">
        <v>0.058810609</v>
      </c>
      <c r="V201" s="24">
        <v>0.061278352</v>
      </c>
      <c r="W201" s="22">
        <v>0.060662235</v>
      </c>
      <c r="X201" s="22">
        <v>0.066693861</v>
      </c>
      <c r="Y201" s="2">
        <v>0.057221274</v>
      </c>
      <c r="Z201" s="2">
        <v>0.04937783</v>
      </c>
      <c r="AA201" s="24">
        <v>0.064465865</v>
      </c>
      <c r="AB201" s="3">
        <v>0.084551933</v>
      </c>
      <c r="AC201" s="3">
        <v>0.180890496</v>
      </c>
      <c r="AD201" s="3"/>
      <c r="AE201" s="11" t="s">
        <v>38</v>
      </c>
      <c r="AF201" s="40">
        <v>0.007887502000000001</v>
      </c>
      <c r="AG201" s="40">
        <v>-0.0007930369999999999</v>
      </c>
      <c r="AH201" s="40">
        <v>0.002259025999999999</v>
      </c>
      <c r="AI201" s="40">
        <v>-0.000932015999999999</v>
      </c>
      <c r="AJ201" s="40">
        <v>0.003314388999999999</v>
      </c>
      <c r="AK201" s="40">
        <v>0.0006399860000000004</v>
      </c>
      <c r="AL201" s="40">
        <v>0.0007836799999999984</v>
      </c>
      <c r="AM201" s="40">
        <v>0.0071301260000000005</v>
      </c>
      <c r="AN201" s="40">
        <v>0.0026647000000000025</v>
      </c>
      <c r="AO201" s="40">
        <v>-0.0020186330000000023</v>
      </c>
      <c r="AP201" s="40">
        <v>0.0021991560000000007</v>
      </c>
      <c r="AQ201" s="40">
        <v>-0.0013354640000000015</v>
      </c>
      <c r="AR201" s="40">
        <v>0.012532972</v>
      </c>
      <c r="AS201" s="40">
        <v>-0.0023400950000000004</v>
      </c>
      <c r="AT201" s="40">
        <v>0.0022806360000000026</v>
      </c>
      <c r="AU201" s="40">
        <v>0.008486276000000001</v>
      </c>
      <c r="AV201" s="40">
        <v>0.013254178999999998</v>
      </c>
      <c r="AW201" s="40">
        <v>0.0017033200000000012</v>
      </c>
      <c r="AX201" s="40">
        <v>-0.0017046790000000006</v>
      </c>
      <c r="AY201" s="40">
        <v>0.0024677430000000014</v>
      </c>
      <c r="AZ201" s="40">
        <v>-0.0006161169999999994</v>
      </c>
      <c r="BA201" s="40">
        <v>0.006031625999999991</v>
      </c>
      <c r="BB201" s="40">
        <v>-0.00947258699999999</v>
      </c>
      <c r="BC201" s="40">
        <v>-0.007843444000000005</v>
      </c>
      <c r="BD201" s="40">
        <v>0.015088035</v>
      </c>
      <c r="BE201" s="40">
        <v>0.020086068</v>
      </c>
      <c r="BF201" s="3">
        <v>0.09633856300000002</v>
      </c>
      <c r="BG201" s="3"/>
      <c r="BH201" t="s">
        <v>44</v>
      </c>
      <c r="BI201" s="19">
        <v>2.818389293160651</v>
      </c>
      <c r="BJ201" s="19">
        <v>-0.07421210401899216</v>
      </c>
      <c r="BK201" s="19">
        <v>0.22834474706991262</v>
      </c>
      <c r="BL201" s="19">
        <v>-0.07669603119664485</v>
      </c>
      <c r="BM201" s="19">
        <v>0.2953985094553861</v>
      </c>
      <c r="BN201" s="19">
        <v>0.04403235375486201</v>
      </c>
      <c r="BO201" s="19">
        <v>0.0516447564604546</v>
      </c>
      <c r="BP201" s="19">
        <v>0.44680252022246997</v>
      </c>
      <c r="BQ201" s="19">
        <v>0.11541372943915487</v>
      </c>
      <c r="BR201" s="19">
        <v>-0.07838456198070745</v>
      </c>
      <c r="BS201" s="19">
        <v>0.09265726222142229</v>
      </c>
      <c r="BT201" s="19">
        <v>-0.051495781666498604</v>
      </c>
      <c r="BU201" s="19">
        <v>0.5095118302301</v>
      </c>
      <c r="BV201" s="19">
        <v>-0.06302272399440555</v>
      </c>
      <c r="BW201" s="19">
        <v>0.06555270222133242</v>
      </c>
      <c r="BX201" s="19">
        <v>0.22891636497274878</v>
      </c>
      <c r="BY201" s="19">
        <v>0.2909311292521241</v>
      </c>
      <c r="BZ201" s="19">
        <v>0.028962132333337345</v>
      </c>
      <c r="CA201" s="19">
        <v>-0.02816939415375501</v>
      </c>
      <c r="CB201" s="19">
        <v>0.041960847574287176</v>
      </c>
      <c r="CC201" s="4">
        <v>-0.010054398982531373</v>
      </c>
      <c r="CD201" s="4">
        <v>0.09942966987615921</v>
      </c>
      <c r="CE201" s="4">
        <v>-0.14203086847828456</v>
      </c>
      <c r="CF201" s="4">
        <v>-0.1370721665512027</v>
      </c>
      <c r="CG201" s="4">
        <v>0.30556294191138006</v>
      </c>
      <c r="CH201" s="4">
        <v>0.31157680114894915</v>
      </c>
      <c r="CI201" s="4">
        <v>1.139401070818807</v>
      </c>
    </row>
    <row r="202" spans="1:87" ht="12.75">
      <c r="A202" s="11"/>
      <c r="B202" s="23"/>
      <c r="C202" s="23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3"/>
      <c r="R202" s="23"/>
      <c r="S202" s="24"/>
      <c r="T202" s="24"/>
      <c r="U202" s="29"/>
      <c r="V202" s="24"/>
      <c r="W202" s="24"/>
      <c r="X202" s="23"/>
      <c r="Y202" s="23"/>
      <c r="Z202" s="23"/>
      <c r="AA202" s="23"/>
      <c r="AB202" s="3"/>
      <c r="AC202" s="3"/>
      <c r="AD202" s="3"/>
      <c r="AE202" s="11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3"/>
      <c r="BG202" s="3"/>
      <c r="BH202" s="11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4"/>
      <c r="CD202" s="4"/>
      <c r="CE202" s="4"/>
      <c r="CF202" s="4"/>
      <c r="CH202" s="4"/>
      <c r="CI202" s="4"/>
    </row>
    <row r="203" spans="1:87" ht="12.75">
      <c r="A203" s="10" t="s">
        <v>65</v>
      </c>
      <c r="B203" s="23"/>
      <c r="C203" s="23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3"/>
      <c r="R203" s="23"/>
      <c r="S203" s="24"/>
      <c r="T203" s="24"/>
      <c r="U203" s="29"/>
      <c r="V203" s="24"/>
      <c r="W203" s="24"/>
      <c r="X203" s="23"/>
      <c r="Y203" s="23"/>
      <c r="Z203" s="23"/>
      <c r="AA203" s="23"/>
      <c r="AB203" s="3"/>
      <c r="AC203" s="3"/>
      <c r="AD203" s="3"/>
      <c r="AE203" s="10" t="s">
        <v>65</v>
      </c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3"/>
      <c r="BG203" s="3"/>
      <c r="BH203" s="10" t="s">
        <v>65</v>
      </c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4"/>
      <c r="CD203" s="4"/>
      <c r="CE203" s="4"/>
      <c r="CF203" s="4"/>
      <c r="CH203" s="4"/>
      <c r="CI203" s="4"/>
    </row>
    <row r="204" spans="1:87" ht="12.75">
      <c r="A204" t="s">
        <v>40</v>
      </c>
      <c r="B204" s="22">
        <v>0.048613017</v>
      </c>
      <c r="C204" s="22">
        <v>0.05030162</v>
      </c>
      <c r="D204" s="22">
        <v>0.057607502</v>
      </c>
      <c r="E204" s="22">
        <v>0.06057689</v>
      </c>
      <c r="F204" s="22">
        <v>0.054412191</v>
      </c>
      <c r="G204" s="22">
        <v>0.059484135</v>
      </c>
      <c r="H204" s="22">
        <v>0.058793433</v>
      </c>
      <c r="I204" s="22">
        <v>0.067031067</v>
      </c>
      <c r="J204" s="22">
        <v>0.07148267900000001</v>
      </c>
      <c r="K204" s="22">
        <v>0.083567487</v>
      </c>
      <c r="L204" s="22">
        <v>0.088939857</v>
      </c>
      <c r="M204" s="22">
        <v>0.096562075</v>
      </c>
      <c r="N204" s="22">
        <v>0.098898</v>
      </c>
      <c r="O204" s="34">
        <v>0.098674764</v>
      </c>
      <c r="P204" s="34">
        <v>0.103457288</v>
      </c>
      <c r="Q204" s="34">
        <v>0.111612087</v>
      </c>
      <c r="R204" s="34">
        <v>0.1212919</v>
      </c>
      <c r="S204" s="24">
        <v>0.13036667600000001</v>
      </c>
      <c r="T204" s="24">
        <f>+SUM(T205:T208)</f>
        <v>0.141131738</v>
      </c>
      <c r="U204" s="29">
        <v>0.148670073</v>
      </c>
      <c r="V204" s="24">
        <v>0.148189333</v>
      </c>
      <c r="W204" s="22">
        <v>0.167178127</v>
      </c>
      <c r="X204" s="22">
        <v>0.174469885</v>
      </c>
      <c r="Y204" s="2">
        <v>0.176194169</v>
      </c>
      <c r="Z204" s="2">
        <v>0.164260401</v>
      </c>
      <c r="AA204" s="24">
        <v>0.190306534</v>
      </c>
      <c r="AB204" s="32">
        <v>0.269754558</v>
      </c>
      <c r="AC204" s="32">
        <v>0.259735323</v>
      </c>
      <c r="AD204" s="32"/>
      <c r="AE204" s="11" t="s">
        <v>34</v>
      </c>
      <c r="AF204" s="40">
        <v>0.0016886029999999969</v>
      </c>
      <c r="AG204" s="40">
        <v>0.007305882</v>
      </c>
      <c r="AH204" s="40">
        <v>0.0029693880000000034</v>
      </c>
      <c r="AI204" s="40">
        <v>-0.006164699000000003</v>
      </c>
      <c r="AJ204" s="40">
        <v>0.005071944000000002</v>
      </c>
      <c r="AK204" s="40">
        <v>-0.0006907020000000014</v>
      </c>
      <c r="AL204" s="40">
        <v>0.008237634</v>
      </c>
      <c r="AM204" s="40">
        <v>0.0044516120000000076</v>
      </c>
      <c r="AN204" s="40">
        <v>0.012084807999999989</v>
      </c>
      <c r="AO204" s="40">
        <v>0.005372370000000001</v>
      </c>
      <c r="AP204" s="40">
        <v>0.007622218</v>
      </c>
      <c r="AQ204" s="40">
        <v>0.0023359250000000026</v>
      </c>
      <c r="AR204" s="40">
        <v>-0.00022323600000000166</v>
      </c>
      <c r="AS204" s="40">
        <v>0.004782523999999996</v>
      </c>
      <c r="AT204" s="40">
        <v>0.008154799000000004</v>
      </c>
      <c r="AU204" s="40">
        <v>0.009679812999999995</v>
      </c>
      <c r="AV204" s="40">
        <v>0.00907477600000002</v>
      </c>
      <c r="AW204" s="40">
        <v>0.010765061999999992</v>
      </c>
      <c r="AX204" s="40">
        <v>0.007538335000000007</v>
      </c>
      <c r="AY204" s="40">
        <v>-0.00048074000000000727</v>
      </c>
      <c r="AZ204" s="40">
        <v>0.018988794000000003</v>
      </c>
      <c r="BA204" s="40">
        <v>0.0072917579999999815</v>
      </c>
      <c r="BB204" s="40">
        <v>0.0017242840000000204</v>
      </c>
      <c r="BC204" s="40">
        <v>-0.011933768000000011</v>
      </c>
      <c r="BD204" s="40">
        <v>0.026046133</v>
      </c>
      <c r="BE204" s="40">
        <v>0.07944802399999998</v>
      </c>
      <c r="BF204" s="3">
        <v>-0.01001923499999996</v>
      </c>
      <c r="BG204" s="3"/>
      <c r="BH204" t="s">
        <v>40</v>
      </c>
      <c r="BI204" s="19">
        <v>0.03473561412573914</v>
      </c>
      <c r="BJ204" s="19">
        <v>0.14524148526429168</v>
      </c>
      <c r="BK204" s="19">
        <v>0.05154516160065409</v>
      </c>
      <c r="BL204" s="19">
        <v>-0.10176651525028774</v>
      </c>
      <c r="BM204" s="19">
        <v>0.09321337565693692</v>
      </c>
      <c r="BN204" s="19">
        <v>-0.011611533058352472</v>
      </c>
      <c r="BO204" s="19">
        <v>0.14011146448958</v>
      </c>
      <c r="BP204" s="19">
        <v>0.0664111761789501</v>
      </c>
      <c r="BQ204" s="19">
        <v>0.16905924860482618</v>
      </c>
      <c r="BR204" s="19">
        <v>0.06428780130722372</v>
      </c>
      <c r="BS204" s="19">
        <v>0.08570081240404963</v>
      </c>
      <c r="BT204" s="19">
        <v>0.024190915532832147</v>
      </c>
      <c r="BU204" s="19">
        <v>-0.0022572347266881197</v>
      </c>
      <c r="BV204" s="19">
        <v>0.048467549413140694</v>
      </c>
      <c r="BW204" s="19">
        <v>0.078822856829574</v>
      </c>
      <c r="BX204" s="19">
        <v>0.08672728250301417</v>
      </c>
      <c r="BY204" s="19">
        <v>0.07481765888736198</v>
      </c>
      <c r="BZ204" s="19">
        <v>0.08257525872639408</v>
      </c>
      <c r="CA204" s="19">
        <v>0.05341346395096479</v>
      </c>
      <c r="CB204" s="19">
        <v>-0.0032336030399339835</v>
      </c>
      <c r="CC204" s="4">
        <v>0.1281387372193652</v>
      </c>
      <c r="CD204" s="4">
        <v>0.04361669873236456</v>
      </c>
      <c r="CE204" s="4">
        <v>0.009882989262015163</v>
      </c>
      <c r="CF204" s="4">
        <v>-0.06773077717458409</v>
      </c>
      <c r="CG204" s="4">
        <v>0.158566111134722</v>
      </c>
      <c r="CH204" s="4">
        <v>0.4174739686026754</v>
      </c>
      <c r="CI204" s="4">
        <v>-0.0371420415442988</v>
      </c>
    </row>
    <row r="205" spans="1:87" ht="12.75">
      <c r="A205" t="s">
        <v>41</v>
      </c>
      <c r="B205" s="22">
        <v>0.001692031</v>
      </c>
      <c r="C205" s="22">
        <v>0.002395654</v>
      </c>
      <c r="D205" s="22">
        <v>0.002340504</v>
      </c>
      <c r="E205" s="22">
        <v>0.0027095310000000003</v>
      </c>
      <c r="F205" s="22">
        <v>0.002891694</v>
      </c>
      <c r="G205" s="22">
        <v>0.003161825</v>
      </c>
      <c r="H205" s="22">
        <v>0.00327724</v>
      </c>
      <c r="I205" s="22">
        <v>0.003504863</v>
      </c>
      <c r="J205" s="22">
        <v>0.003529238</v>
      </c>
      <c r="K205" s="22">
        <v>0.003762909</v>
      </c>
      <c r="L205" s="22">
        <v>0.0039731589999999995</v>
      </c>
      <c r="M205" s="22">
        <v>0.004101998</v>
      </c>
      <c r="N205" s="22">
        <v>0.00412</v>
      </c>
      <c r="O205" s="34">
        <v>0.004021388</v>
      </c>
      <c r="P205" s="34">
        <v>0.003870483</v>
      </c>
      <c r="Q205" s="34">
        <v>0.003547889</v>
      </c>
      <c r="R205" s="34">
        <v>0.003746262</v>
      </c>
      <c r="S205" s="24">
        <v>0.003826421</v>
      </c>
      <c r="T205" s="24">
        <f>4290657/1000000000</f>
        <v>0.004290657</v>
      </c>
      <c r="U205" s="29">
        <v>0.004860855</v>
      </c>
      <c r="V205" s="24">
        <v>0.005742765</v>
      </c>
      <c r="W205" s="22">
        <v>0.010736837</v>
      </c>
      <c r="X205" s="22">
        <v>0.011683375</v>
      </c>
      <c r="Y205" s="2">
        <v>0.005721825</v>
      </c>
      <c r="Z205" s="2">
        <v>0.007138509</v>
      </c>
      <c r="AA205" s="24">
        <v>0.006253812</v>
      </c>
      <c r="AB205" s="3">
        <v>0.00757165</v>
      </c>
      <c r="AC205" s="3">
        <v>0.008783766</v>
      </c>
      <c r="AD205" s="3"/>
      <c r="AE205" s="11" t="s">
        <v>35</v>
      </c>
      <c r="AF205" s="40">
        <v>0.000703623</v>
      </c>
      <c r="AG205" s="40">
        <v>-5.5149999999999904E-05</v>
      </c>
      <c r="AH205" s="40">
        <v>0.00036902700000000007</v>
      </c>
      <c r="AI205" s="40">
        <v>0.00018216299999999994</v>
      </c>
      <c r="AJ205" s="40">
        <v>0.00027013099999999984</v>
      </c>
      <c r="AK205" s="40">
        <v>0.00011541499999999979</v>
      </c>
      <c r="AL205" s="40">
        <v>0.00022762300000000015</v>
      </c>
      <c r="AM205" s="40">
        <v>2.437500000000009E-05</v>
      </c>
      <c r="AN205" s="40">
        <v>0.00023367099999999997</v>
      </c>
      <c r="AO205" s="40">
        <v>0.0002102499999999995</v>
      </c>
      <c r="AP205" s="40">
        <v>0.00012883900000000038</v>
      </c>
      <c r="AQ205" s="40">
        <v>1.800200000000047E-05</v>
      </c>
      <c r="AR205" s="40">
        <v>-9.861200000000053E-05</v>
      </c>
      <c r="AS205" s="40">
        <v>-0.0001509049999999998</v>
      </c>
      <c r="AT205" s="40">
        <v>-0.00032259400000000027</v>
      </c>
      <c r="AU205" s="40">
        <v>0.00019837300000000039</v>
      </c>
      <c r="AV205" s="40">
        <v>8.015899999999979E-05</v>
      </c>
      <c r="AW205" s="40">
        <v>0.0004642359999999998</v>
      </c>
      <c r="AX205" s="40">
        <v>0.0005701980000000001</v>
      </c>
      <c r="AY205" s="40">
        <v>0.0008819100000000005</v>
      </c>
      <c r="AZ205" s="40">
        <v>0.0049940720000000004</v>
      </c>
      <c r="BA205" s="40">
        <v>0.0009465379999999985</v>
      </c>
      <c r="BB205" s="40">
        <v>-0.0059615499999999995</v>
      </c>
      <c r="BC205" s="40">
        <v>0.0014166840000000005</v>
      </c>
      <c r="BD205" s="40">
        <v>-0.0008846970000000003</v>
      </c>
      <c r="BE205" s="40">
        <v>0.001317838</v>
      </c>
      <c r="BF205" s="3">
        <v>0.001212116</v>
      </c>
      <c r="BG205" s="3"/>
      <c r="BH205" t="s">
        <v>41</v>
      </c>
      <c r="BI205" s="19">
        <v>0.41584521796586466</v>
      </c>
      <c r="BJ205" s="19">
        <v>-0.02302085359571954</v>
      </c>
      <c r="BK205" s="19">
        <v>0.15766988648598765</v>
      </c>
      <c r="BL205" s="19">
        <v>0.06723045427418986</v>
      </c>
      <c r="BM205" s="19">
        <v>0.09341617750702523</v>
      </c>
      <c r="BN205" s="19">
        <v>0.03650265274011047</v>
      </c>
      <c r="BO205" s="19">
        <v>0.06945570052849354</v>
      </c>
      <c r="BP205" s="19">
        <v>0.006954622762715716</v>
      </c>
      <c r="BQ205" s="19">
        <v>0.06621004307445402</v>
      </c>
      <c r="BR205" s="19">
        <v>0.055874324890662914</v>
      </c>
      <c r="BS205" s="19">
        <v>0.03242734559578421</v>
      </c>
      <c r="BT205" s="19">
        <v>0.004388593070986497</v>
      </c>
      <c r="BU205" s="19">
        <v>-0.023934951456310805</v>
      </c>
      <c r="BV205" s="19">
        <v>-0.03752560061351946</v>
      </c>
      <c r="BW205" s="19">
        <v>-0.08334722048901914</v>
      </c>
      <c r="BX205" s="19">
        <v>0.05591296683746318</v>
      </c>
      <c r="BY205" s="19">
        <v>0.021397061924659774</v>
      </c>
      <c r="BZ205" s="19">
        <v>0.12132381669450377</v>
      </c>
      <c r="CA205" s="19">
        <v>0.1328929345785506</v>
      </c>
      <c r="CB205" s="19">
        <v>0.18143104453846093</v>
      </c>
      <c r="CC205" s="4">
        <v>0.8696284803574585</v>
      </c>
      <c r="CD205" s="4">
        <v>0.08815799289865334</v>
      </c>
      <c r="CE205" s="4">
        <v>-0.5102592358800432</v>
      </c>
      <c r="CF205" s="4">
        <v>0.24759303194347967</v>
      </c>
      <c r="CG205" s="4">
        <v>-0.123933022988414</v>
      </c>
      <c r="CH205" s="4">
        <v>0.21072555426993966</v>
      </c>
      <c r="CI205" s="4">
        <v>0.1600861106892157</v>
      </c>
    </row>
    <row r="206" spans="1:87" ht="12.75">
      <c r="A206" t="s">
        <v>42</v>
      </c>
      <c r="B206" s="22">
        <v>5.763E-06</v>
      </c>
      <c r="C206" s="22">
        <v>0.0012550349999999998</v>
      </c>
      <c r="D206" s="22">
        <v>0.003821314</v>
      </c>
      <c r="E206" s="22">
        <v>0.002555108</v>
      </c>
      <c r="F206" s="22">
        <v>0.0010230410000000001</v>
      </c>
      <c r="G206" s="22">
        <v>0.000981962</v>
      </c>
      <c r="H206" s="22">
        <v>0.000778799</v>
      </c>
      <c r="I206" s="22">
        <v>0.000289618</v>
      </c>
      <c r="J206" s="22">
        <v>0.000469952</v>
      </c>
      <c r="K206" s="22">
        <v>0.003575953</v>
      </c>
      <c r="L206" s="22">
        <v>0.001273714</v>
      </c>
      <c r="M206" s="22">
        <v>0.001381789</v>
      </c>
      <c r="N206" s="22">
        <v>0.00265</v>
      </c>
      <c r="O206" s="34">
        <v>0.001945762</v>
      </c>
      <c r="P206" s="34">
        <v>0.002013156</v>
      </c>
      <c r="Q206" s="34">
        <v>0.005640055</v>
      </c>
      <c r="R206" s="34">
        <v>0.006883176</v>
      </c>
      <c r="S206" s="24">
        <v>-0.00013295699999999998</v>
      </c>
      <c r="T206" s="24">
        <f>1289961/1000000000</f>
        <v>0.001289961</v>
      </c>
      <c r="U206" s="29">
        <v>0.00213654</v>
      </c>
      <c r="V206" s="24">
        <v>0.006605236</v>
      </c>
      <c r="W206" s="22">
        <v>0.006011241</v>
      </c>
      <c r="X206" s="22">
        <v>0.003208528</v>
      </c>
      <c r="Y206" s="2">
        <v>0.002592405</v>
      </c>
      <c r="Z206" s="2">
        <v>0.005828871</v>
      </c>
      <c r="AA206" s="24">
        <v>0.006031406</v>
      </c>
      <c r="AB206" s="3">
        <v>0.001558716</v>
      </c>
      <c r="AC206" s="3">
        <v>0.002564374</v>
      </c>
      <c r="AD206" s="3"/>
      <c r="AE206" s="11" t="s">
        <v>36</v>
      </c>
      <c r="AF206" s="40">
        <v>0.0012492719999999998</v>
      </c>
      <c r="AG206" s="40">
        <v>0.0025662790000000003</v>
      </c>
      <c r="AH206" s="40">
        <v>-0.0012662060000000002</v>
      </c>
      <c r="AI206" s="40">
        <v>-0.0015320669999999998</v>
      </c>
      <c r="AJ206" s="40">
        <v>-4.107900000000007E-05</v>
      </c>
      <c r="AK206" s="40">
        <v>-0.00020316300000000002</v>
      </c>
      <c r="AL206" s="40">
        <v>-0.000489181</v>
      </c>
      <c r="AM206" s="40">
        <v>0.00018033399999999998</v>
      </c>
      <c r="AN206" s="40">
        <v>0.003106001</v>
      </c>
      <c r="AO206" s="40">
        <v>-0.002302239</v>
      </c>
      <c r="AP206" s="40">
        <v>0.00010807500000000001</v>
      </c>
      <c r="AQ206" s="40">
        <v>0.001268211</v>
      </c>
      <c r="AR206" s="40">
        <v>-0.000704238</v>
      </c>
      <c r="AS206" s="40">
        <v>6.739399999999992E-05</v>
      </c>
      <c r="AT206" s="40">
        <v>0.003626899</v>
      </c>
      <c r="AU206" s="40">
        <v>0.0012431210000000007</v>
      </c>
      <c r="AV206" s="40">
        <v>-0.007016133000000001</v>
      </c>
      <c r="AW206" s="40">
        <v>0.001422918</v>
      </c>
      <c r="AX206" s="40">
        <v>0.0008465790000000001</v>
      </c>
      <c r="AY206" s="40">
        <v>0.004468695999999999</v>
      </c>
      <c r="AZ206" s="40">
        <v>-0.0005939949999999999</v>
      </c>
      <c r="BA206" s="40">
        <v>-0.0028027129999999996</v>
      </c>
      <c r="BB206" s="40">
        <v>-0.0006161230000000001</v>
      </c>
      <c r="BC206" s="40">
        <v>0.0032364660000000003</v>
      </c>
      <c r="BD206" s="40">
        <v>0.00020253499999999935</v>
      </c>
      <c r="BE206" s="40">
        <v>-0.00447269</v>
      </c>
      <c r="BF206" s="3">
        <v>0.001005658</v>
      </c>
      <c r="BG206" s="3"/>
      <c r="BH206" t="s">
        <v>42</v>
      </c>
      <c r="BI206" s="19">
        <v>216.77459656428942</v>
      </c>
      <c r="BJ206" s="19">
        <v>2.0447867987745365</v>
      </c>
      <c r="BK206" s="19">
        <v>-0.33135356058151727</v>
      </c>
      <c r="BL206" s="19">
        <v>-0.5996094881312257</v>
      </c>
      <c r="BM206" s="19">
        <v>-0.04015381592722097</v>
      </c>
      <c r="BN206" s="19">
        <v>-0.20689497149584202</v>
      </c>
      <c r="BO206" s="19">
        <v>-0.628122275452331</v>
      </c>
      <c r="BP206" s="19">
        <v>0.6226615749021124</v>
      </c>
      <c r="BQ206" s="19">
        <v>6.60918774683372</v>
      </c>
      <c r="BR206" s="19">
        <v>-0.6438113140748773</v>
      </c>
      <c r="BS206" s="19">
        <v>0.08485028821226744</v>
      </c>
      <c r="BT206" s="19">
        <v>0.9178036588799013</v>
      </c>
      <c r="BU206" s="19">
        <v>-0.2657501886792453</v>
      </c>
      <c r="BV206" s="19">
        <v>0.034636301870423984</v>
      </c>
      <c r="BW206" s="19">
        <v>1.801598584511086</v>
      </c>
      <c r="BX206" s="19">
        <v>0.22040937544048786</v>
      </c>
      <c r="BY206" s="19">
        <v>-1.0193162284387325</v>
      </c>
      <c r="BZ206" s="19">
        <v>-10.702091653692548</v>
      </c>
      <c r="CA206" s="19">
        <v>0.6562826318004963</v>
      </c>
      <c r="CB206" s="19">
        <v>2.091557377816469</v>
      </c>
      <c r="CC206" s="4">
        <v>-0.08992789962387415</v>
      </c>
      <c r="CD206" s="4">
        <v>-0.4662453227212151</v>
      </c>
      <c r="CE206" s="4">
        <v>-0.1920266863807952</v>
      </c>
      <c r="CF206" s="4">
        <v>1.2484415050889042</v>
      </c>
      <c r="CG206" s="4">
        <v>0.03474686607406466</v>
      </c>
      <c r="CH206" s="4">
        <v>-0.7415667259010585</v>
      </c>
      <c r="CI206" s="4">
        <v>0.6451835998347358</v>
      </c>
    </row>
    <row r="207" spans="1:87" ht="12.75">
      <c r="A207" t="s">
        <v>43</v>
      </c>
      <c r="B207" s="22">
        <v>0.03515889</v>
      </c>
      <c r="C207" s="22">
        <v>0.037191201</v>
      </c>
      <c r="D207" s="22">
        <v>0.040057004</v>
      </c>
      <c r="E207" s="22">
        <v>0.03511814</v>
      </c>
      <c r="F207" s="22">
        <v>0.03730805</v>
      </c>
      <c r="G207" s="22">
        <v>0.038997964</v>
      </c>
      <c r="H207" s="22">
        <v>0.042090509</v>
      </c>
      <c r="I207" s="22">
        <v>0.046446063</v>
      </c>
      <c r="J207" s="22">
        <v>0.049217219</v>
      </c>
      <c r="K207" s="22">
        <v>0.055564869</v>
      </c>
      <c r="L207" s="22">
        <v>0.060803841</v>
      </c>
      <c r="M207" s="22">
        <v>0.064537456</v>
      </c>
      <c r="N207" s="22">
        <v>0.063906</v>
      </c>
      <c r="O207" s="34">
        <v>0.066308572</v>
      </c>
      <c r="P207" s="22">
        <v>0.070599149</v>
      </c>
      <c r="Q207" s="22">
        <v>0.072153456</v>
      </c>
      <c r="R207" s="22">
        <v>0.072319237</v>
      </c>
      <c r="S207" s="24">
        <v>0.080115033</v>
      </c>
      <c r="T207" s="24">
        <f>83918659/1000000000</f>
        <v>0.083918659</v>
      </c>
      <c r="U207" s="29">
        <v>0.088722812</v>
      </c>
      <c r="V207" s="24">
        <v>0.090133685</v>
      </c>
      <c r="W207" s="22">
        <v>0.097723595</v>
      </c>
      <c r="X207" s="22">
        <v>0.10496078</v>
      </c>
      <c r="Y207" s="2">
        <v>0.108629508</v>
      </c>
      <c r="Z207" s="2">
        <v>0.11082404</v>
      </c>
      <c r="AA207" s="24">
        <v>0.122618471</v>
      </c>
      <c r="AB207" s="3">
        <v>0.188966563</v>
      </c>
      <c r="AC207" s="3">
        <v>0.178897273</v>
      </c>
      <c r="AD207" s="3"/>
      <c r="AE207" s="11" t="s">
        <v>37</v>
      </c>
      <c r="AF207" s="40">
        <v>0.002032311000000002</v>
      </c>
      <c r="AG207" s="40">
        <v>0.002865803</v>
      </c>
      <c r="AH207" s="40">
        <v>-0.004938864000000001</v>
      </c>
      <c r="AI207" s="40">
        <v>0.0021899100000000032</v>
      </c>
      <c r="AJ207" s="40">
        <v>0.0016899140000000007</v>
      </c>
      <c r="AK207" s="40">
        <v>0.003092544999999995</v>
      </c>
      <c r="AL207" s="40">
        <v>0.0043555540000000045</v>
      </c>
      <c r="AM207" s="40">
        <v>0.002771155999999997</v>
      </c>
      <c r="AN207" s="40">
        <v>0.006347650000000003</v>
      </c>
      <c r="AO207" s="40">
        <v>0.0052389719999999945</v>
      </c>
      <c r="AP207" s="40">
        <v>0.0037336150000000096</v>
      </c>
      <c r="AQ207" s="40">
        <v>-0.0006314560000000025</v>
      </c>
      <c r="AR207" s="40">
        <v>0.0024025719999999917</v>
      </c>
      <c r="AS207" s="40">
        <v>0.004290577000000004</v>
      </c>
      <c r="AT207" s="40">
        <v>0.0015543070000000048</v>
      </c>
      <c r="AU207" s="40">
        <v>0.00016578099999998985</v>
      </c>
      <c r="AV207" s="40">
        <v>0.007795796000000008</v>
      </c>
      <c r="AW207" s="40">
        <v>0.0038036260000000044</v>
      </c>
      <c r="AX207" s="40">
        <v>0.004804152999999992</v>
      </c>
      <c r="AY207" s="40">
        <v>0.001410873000000007</v>
      </c>
      <c r="AZ207" s="40">
        <v>0.007589909999999991</v>
      </c>
      <c r="BA207" s="40">
        <v>0.007237185000000007</v>
      </c>
      <c r="BB207" s="40">
        <v>0.003668727999999996</v>
      </c>
      <c r="BC207" s="40">
        <v>0.002194531999999999</v>
      </c>
      <c r="BD207" s="40">
        <v>0.011794431000000008</v>
      </c>
      <c r="BE207" s="40">
        <v>0.066348092</v>
      </c>
      <c r="BF207" s="3">
        <v>-0.010069290000000009</v>
      </c>
      <c r="BG207" s="3"/>
      <c r="BH207" t="s">
        <v>43</v>
      </c>
      <c r="BI207" s="19">
        <v>0.05780361666707914</v>
      </c>
      <c r="BJ207" s="19">
        <v>0.07705594126954922</v>
      </c>
      <c r="BK207" s="19">
        <v>-0.12329589102569931</v>
      </c>
      <c r="BL207" s="19">
        <v>0.062358370915999634</v>
      </c>
      <c r="BM207" s="19">
        <v>0.045296229634087026</v>
      </c>
      <c r="BN207" s="19">
        <v>0.07930016551633298</v>
      </c>
      <c r="BO207" s="19">
        <v>0.10348066829032657</v>
      </c>
      <c r="BP207" s="19">
        <v>0.059663959031360674</v>
      </c>
      <c r="BQ207" s="19">
        <v>0.1289721387955708</v>
      </c>
      <c r="BR207" s="19">
        <v>0.09428568975839742</v>
      </c>
      <c r="BS207" s="19">
        <v>0.061404262273497</v>
      </c>
      <c r="BT207" s="19">
        <v>-0.009784333612406451</v>
      </c>
      <c r="BU207" s="19">
        <v>0.037595405752198406</v>
      </c>
      <c r="BV207" s="19">
        <v>0.064706219280367</v>
      </c>
      <c r="BW207" s="19">
        <v>0.022015945263022998</v>
      </c>
      <c r="BX207" s="19">
        <v>0.002297616901399565</v>
      </c>
      <c r="BY207" s="19">
        <v>0.10779698906391957</v>
      </c>
      <c r="BZ207" s="19">
        <v>0.04747705714606651</v>
      </c>
      <c r="CA207" s="19">
        <v>0.057247733188872704</v>
      </c>
      <c r="CB207" s="19">
        <v>0.015902032050111384</v>
      </c>
      <c r="CC207" s="4">
        <v>0.08420725281563703</v>
      </c>
      <c r="CD207" s="4">
        <v>0.07405770325989346</v>
      </c>
      <c r="CE207" s="4">
        <v>0.03495332256486657</v>
      </c>
      <c r="CF207" s="4">
        <v>0.020201987842934897</v>
      </c>
      <c r="CG207" s="4">
        <v>0.10642484248002516</v>
      </c>
      <c r="CH207" s="4">
        <v>0.5410937802347902</v>
      </c>
      <c r="CI207" s="4">
        <v>-0.05328609379427623</v>
      </c>
    </row>
    <row r="208" spans="1:87" ht="12.75">
      <c r="A208" t="s">
        <v>44</v>
      </c>
      <c r="B208" s="22">
        <v>0.011756332999999999</v>
      </c>
      <c r="C208" s="22">
        <v>0.009459730000000001</v>
      </c>
      <c r="D208" s="22">
        <v>0.01138868</v>
      </c>
      <c r="E208" s="22">
        <v>0.020194111</v>
      </c>
      <c r="F208" s="22">
        <v>0.013189406</v>
      </c>
      <c r="G208" s="22">
        <v>0.016342383999999998</v>
      </c>
      <c r="H208" s="22">
        <v>0.012646885</v>
      </c>
      <c r="I208" s="22">
        <v>0.016790523</v>
      </c>
      <c r="J208" s="22">
        <v>0.018266269999999998</v>
      </c>
      <c r="K208" s="22">
        <v>0.020663756</v>
      </c>
      <c r="L208" s="22">
        <v>0.022889143</v>
      </c>
      <c r="M208" s="22">
        <v>0.026540832</v>
      </c>
      <c r="N208" s="22">
        <v>0.028222</v>
      </c>
      <c r="O208" s="34">
        <v>0.026399042</v>
      </c>
      <c r="P208" s="34">
        <v>0.0269745</v>
      </c>
      <c r="Q208" s="34">
        <v>0.030270687</v>
      </c>
      <c r="R208" s="34">
        <v>0.038343225</v>
      </c>
      <c r="S208" s="24">
        <v>0.046292265</v>
      </c>
      <c r="T208" s="24">
        <f>51632461/1000000000</f>
        <v>0.051632461</v>
      </c>
      <c r="U208" s="29">
        <v>0.052949866</v>
      </c>
      <c r="V208" s="24">
        <v>0.045707647</v>
      </c>
      <c r="W208" s="22">
        <v>0.052706454</v>
      </c>
      <c r="X208" s="22">
        <v>0.054617202</v>
      </c>
      <c r="Y208" s="2">
        <v>0.059250431</v>
      </c>
      <c r="Z208" s="2">
        <v>0.040468981</v>
      </c>
      <c r="AA208" s="24">
        <v>0.055402845</v>
      </c>
      <c r="AB208" s="3">
        <v>0.071657628</v>
      </c>
      <c r="AC208" s="3">
        <v>0.06948991</v>
      </c>
      <c r="AD208" s="3"/>
      <c r="AE208" s="11" t="s">
        <v>38</v>
      </c>
      <c r="AF208" s="40">
        <v>-0.0022966029999999978</v>
      </c>
      <c r="AG208" s="40">
        <v>0.0019289499999999987</v>
      </c>
      <c r="AH208" s="40">
        <v>0.008805431</v>
      </c>
      <c r="AI208" s="40">
        <v>-0.007004705</v>
      </c>
      <c r="AJ208" s="40">
        <v>0.0031529779999999973</v>
      </c>
      <c r="AK208" s="40">
        <v>-0.003695498999999998</v>
      </c>
      <c r="AL208" s="40">
        <v>0.004143638000000002</v>
      </c>
      <c r="AM208" s="40">
        <v>0.001475746999999996</v>
      </c>
      <c r="AN208" s="40">
        <v>0.0023974860000000008</v>
      </c>
      <c r="AO208" s="40">
        <v>0.0022253870000000023</v>
      </c>
      <c r="AP208" s="40">
        <v>0.0036516889999999996</v>
      </c>
      <c r="AQ208" s="40">
        <v>0.0016811680000000002</v>
      </c>
      <c r="AR208" s="40">
        <v>-0.0018229579999999995</v>
      </c>
      <c r="AS208" s="40">
        <v>0.0005754579999999974</v>
      </c>
      <c r="AT208" s="40">
        <v>0.0032961870000000025</v>
      </c>
      <c r="AU208" s="40">
        <v>0.008072538</v>
      </c>
      <c r="AV208" s="40">
        <v>0.007949039999999997</v>
      </c>
      <c r="AW208" s="40">
        <v>0.0053401959999999984</v>
      </c>
      <c r="AX208" s="40">
        <v>0.0013174050000000007</v>
      </c>
      <c r="AY208" s="40">
        <v>-0.007242219000000001</v>
      </c>
      <c r="AZ208" s="40">
        <v>0.006998807000000003</v>
      </c>
      <c r="BA208" s="40">
        <v>0.0019107479999999968</v>
      </c>
      <c r="BB208" s="40">
        <v>0.004633229000000003</v>
      </c>
      <c r="BC208" s="40">
        <v>-0.018781449999999998</v>
      </c>
      <c r="BD208" s="40">
        <v>0.014933863999999998</v>
      </c>
      <c r="BE208" s="40">
        <v>0.016254783000000002</v>
      </c>
      <c r="BF208" s="3">
        <v>-0.002167717999999999</v>
      </c>
      <c r="BG208" s="3"/>
      <c r="BH208" t="s">
        <v>44</v>
      </c>
      <c r="BI208" s="19">
        <v>-0.19535028482095548</v>
      </c>
      <c r="BJ208" s="19">
        <v>0.20391173955282005</v>
      </c>
      <c r="BK208" s="19">
        <v>0.7731739762641501</v>
      </c>
      <c r="BL208" s="19">
        <v>-0.34686869850324187</v>
      </c>
      <c r="BM208" s="19">
        <v>0.23905382850448284</v>
      </c>
      <c r="BN208" s="19">
        <v>-0.22612973725253294</v>
      </c>
      <c r="BO208" s="19">
        <v>0.32764099618206394</v>
      </c>
      <c r="BP208" s="19">
        <v>0.08789166364859485</v>
      </c>
      <c r="BQ208" s="19">
        <v>0.13125208375875322</v>
      </c>
      <c r="BR208" s="19">
        <v>0.10769518377975439</v>
      </c>
      <c r="BS208" s="19">
        <v>0.1595380394975906</v>
      </c>
      <c r="BT208" s="19">
        <v>0.0633427015400271</v>
      </c>
      <c r="BU208" s="19">
        <v>-0.064593508610304</v>
      </c>
      <c r="BV208" s="19">
        <v>0.02179844253439187</v>
      </c>
      <c r="BW208" s="19">
        <v>0.12219640771840082</v>
      </c>
      <c r="BX208" s="19">
        <v>0.2666783875767339</v>
      </c>
      <c r="BY208" s="19">
        <v>0.20731276516255473</v>
      </c>
      <c r="BZ208" s="19">
        <v>0.1153582785374619</v>
      </c>
      <c r="CA208" s="19">
        <v>0.025515053407971406</v>
      </c>
      <c r="CB208" s="19">
        <v>-0.13677502035604777</v>
      </c>
      <c r="CC208" s="4">
        <v>0.1531211396640042</v>
      </c>
      <c r="CD208" s="4">
        <v>0.03625263805453497</v>
      </c>
      <c r="CE208" s="4">
        <v>0.08483094758314427</v>
      </c>
      <c r="CF208" s="4">
        <v>-0.31698419206435813</v>
      </c>
      <c r="CG208" s="4">
        <v>0.3690200156015788</v>
      </c>
      <c r="CH208" s="4">
        <v>0.293392568558528</v>
      </c>
      <c r="CI208" s="4">
        <v>-0.0302510431966852</v>
      </c>
    </row>
    <row r="209" spans="1:87" ht="12.75">
      <c r="A209" s="11"/>
      <c r="B209" s="23"/>
      <c r="C209" s="23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3"/>
      <c r="R209" s="23"/>
      <c r="S209" s="24"/>
      <c r="T209" s="24"/>
      <c r="U209" s="29"/>
      <c r="V209" s="24"/>
      <c r="W209" s="24"/>
      <c r="X209" s="23"/>
      <c r="Y209" s="23"/>
      <c r="Z209" s="23"/>
      <c r="AA209" s="23"/>
      <c r="AB209" s="3"/>
      <c r="AC209" s="3"/>
      <c r="AD209" s="3"/>
      <c r="AE209" s="11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3"/>
      <c r="BG209" s="3"/>
      <c r="BH209" s="11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4"/>
      <c r="CD209" s="4"/>
      <c r="CE209" s="4"/>
      <c r="CF209" s="4"/>
      <c r="CH209" s="4"/>
      <c r="CI209" s="4"/>
    </row>
    <row r="210" spans="1:87" ht="12.75">
      <c r="A210" s="10" t="s">
        <v>66</v>
      </c>
      <c r="B210" s="23"/>
      <c r="C210" s="23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3"/>
      <c r="R210" s="23"/>
      <c r="S210" s="24"/>
      <c r="T210" s="24"/>
      <c r="U210" s="29"/>
      <c r="V210" s="24"/>
      <c r="W210" s="24"/>
      <c r="X210" s="23"/>
      <c r="Y210" s="23"/>
      <c r="Z210" s="23"/>
      <c r="AA210" s="23"/>
      <c r="AB210" s="3"/>
      <c r="AC210" s="3"/>
      <c r="AD210" s="3"/>
      <c r="AE210" s="10" t="s">
        <v>66</v>
      </c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3"/>
      <c r="BG210" s="3"/>
      <c r="BH210" s="10" t="s">
        <v>66</v>
      </c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4"/>
      <c r="CD210" s="4"/>
      <c r="CE210" s="4"/>
      <c r="CF210" s="4"/>
      <c r="CH210" s="4"/>
      <c r="CI210" s="4"/>
    </row>
    <row r="211" spans="1:87" ht="12.75">
      <c r="A211" t="s">
        <v>40</v>
      </c>
      <c r="B211" s="22">
        <v>0.111907403</v>
      </c>
      <c r="C211" s="22">
        <v>0.129509996</v>
      </c>
      <c r="D211" s="22">
        <v>0.143852928</v>
      </c>
      <c r="E211" s="22">
        <v>0.187510249</v>
      </c>
      <c r="F211" s="22">
        <v>0.15041405800000002</v>
      </c>
      <c r="G211" s="22">
        <v>0.154917502</v>
      </c>
      <c r="H211" s="22">
        <v>0.195504021</v>
      </c>
      <c r="I211" s="22">
        <v>0.18128370000000002</v>
      </c>
      <c r="J211" s="22">
        <v>0.204714543</v>
      </c>
      <c r="K211" s="22">
        <v>0.21857292</v>
      </c>
      <c r="L211" s="22">
        <v>0.230460252</v>
      </c>
      <c r="M211" s="22">
        <v>0.258767645</v>
      </c>
      <c r="N211" s="22">
        <v>0.261849</v>
      </c>
      <c r="O211" s="34">
        <v>0.271496557</v>
      </c>
      <c r="P211" s="34">
        <v>0.290451451</v>
      </c>
      <c r="Q211" s="34">
        <v>0.302087637</v>
      </c>
      <c r="R211" s="34">
        <v>0.326824809</v>
      </c>
      <c r="S211" s="24">
        <v>0.38592782999999997</v>
      </c>
      <c r="T211" s="24">
        <f>+SUM(T212:T215)</f>
        <v>0.387027561</v>
      </c>
      <c r="U211" s="29">
        <v>0.407670586</v>
      </c>
      <c r="V211" s="24">
        <v>0.421955111</v>
      </c>
      <c r="W211" s="22">
        <v>0.43705638</v>
      </c>
      <c r="X211" s="22">
        <v>0.465753239</v>
      </c>
      <c r="Y211" s="2">
        <v>0.50243566</v>
      </c>
      <c r="Z211" s="2">
        <v>0.517706254</v>
      </c>
      <c r="AA211" s="24">
        <v>0.582888198</v>
      </c>
      <c r="AB211" s="32">
        <v>0.732430629</v>
      </c>
      <c r="AC211" s="32">
        <v>0.689692714</v>
      </c>
      <c r="AD211" s="32"/>
      <c r="AE211" s="11" t="s">
        <v>34</v>
      </c>
      <c r="AF211" s="40">
        <v>0.017602592999999986</v>
      </c>
      <c r="AG211" s="40">
        <v>0.014342932000000003</v>
      </c>
      <c r="AH211" s="40">
        <v>0.043657321</v>
      </c>
      <c r="AI211" s="40">
        <v>-0.03709619099999997</v>
      </c>
      <c r="AJ211" s="40">
        <v>0.004503443999999995</v>
      </c>
      <c r="AK211" s="40">
        <v>0.04058651899999999</v>
      </c>
      <c r="AL211" s="40">
        <v>-0.01422032099999998</v>
      </c>
      <c r="AM211" s="40">
        <v>0.02343084299999998</v>
      </c>
      <c r="AN211" s="40">
        <v>0.013858377000000005</v>
      </c>
      <c r="AO211" s="40">
        <v>0.011887332</v>
      </c>
      <c r="AP211" s="40">
        <v>0.028307392999999986</v>
      </c>
      <c r="AQ211" s="40">
        <v>0.003081355000000008</v>
      </c>
      <c r="AR211" s="40">
        <v>0.009647557000000029</v>
      </c>
      <c r="AS211" s="40">
        <v>0.018954894</v>
      </c>
      <c r="AT211" s="40">
        <v>0.011636185999999993</v>
      </c>
      <c r="AU211" s="40">
        <v>0.024737171999999974</v>
      </c>
      <c r="AV211" s="40">
        <v>0.05910302099999998</v>
      </c>
      <c r="AW211" s="40">
        <v>0.0010997310000000482</v>
      </c>
      <c r="AX211" s="40">
        <v>0.02064302499999998</v>
      </c>
      <c r="AY211" s="40">
        <v>0.014284524999999992</v>
      </c>
      <c r="AZ211" s="40">
        <v>0.015101269000000028</v>
      </c>
      <c r="BA211" s="40">
        <v>0.028696858999999963</v>
      </c>
      <c r="BB211" s="40">
        <v>0.036682420999999965</v>
      </c>
      <c r="BC211" s="40">
        <v>0.015270594000000082</v>
      </c>
      <c r="BD211" s="40">
        <v>0.06518194399999999</v>
      </c>
      <c r="BE211" s="40">
        <v>0.14954243099999998</v>
      </c>
      <c r="BF211" s="3">
        <v>-0.042737915000000015</v>
      </c>
      <c r="BG211" s="3"/>
      <c r="BH211" t="s">
        <v>40</v>
      </c>
      <c r="BI211" s="19">
        <v>0.15729605484634457</v>
      </c>
      <c r="BJ211" s="19">
        <v>0.11074768313636581</v>
      </c>
      <c r="BK211" s="19">
        <v>0.3034858004419625</v>
      </c>
      <c r="BL211" s="19">
        <v>-0.19783553804570958</v>
      </c>
      <c r="BM211" s="19">
        <v>0.0299403131587607</v>
      </c>
      <c r="BN211" s="19">
        <v>0.26198795149691984</v>
      </c>
      <c r="BO211" s="19">
        <v>-0.0727367188012976</v>
      </c>
      <c r="BP211" s="19">
        <v>0.12924958504267056</v>
      </c>
      <c r="BQ211" s="19">
        <v>0.06769610403301932</v>
      </c>
      <c r="BR211" s="19">
        <v>0.05438611516925335</v>
      </c>
      <c r="BS211" s="19">
        <v>0.12282982750535214</v>
      </c>
      <c r="BT211" s="19">
        <v>0.011907806325632434</v>
      </c>
      <c r="BU211" s="19">
        <v>0.03684397114367452</v>
      </c>
      <c r="BV211" s="19">
        <v>0.06981633288263026</v>
      </c>
      <c r="BW211" s="19">
        <v>0.04006241304678485</v>
      </c>
      <c r="BX211" s="19">
        <v>0.08188740276054386</v>
      </c>
      <c r="BY211" s="19">
        <v>0.18084006896795884</v>
      </c>
      <c r="BZ211" s="19">
        <v>0.0028495768237290593</v>
      </c>
      <c r="CA211" s="19">
        <v>0.053337351341756205</v>
      </c>
      <c r="CB211" s="19">
        <v>0.03503938103594256</v>
      </c>
      <c r="CC211" s="4">
        <v>0.03578880455840723</v>
      </c>
      <c r="CD211" s="4">
        <v>0.06565939845106473</v>
      </c>
      <c r="CE211" s="4">
        <v>0.07875934707133612</v>
      </c>
      <c r="CF211" s="4">
        <v>0.03039313332178708</v>
      </c>
      <c r="CG211" s="4">
        <v>0.1259052667345216</v>
      </c>
      <c r="CH211" s="4">
        <v>0.2565542268879494</v>
      </c>
      <c r="CI211" s="4">
        <v>-0.05835080253040594</v>
      </c>
    </row>
    <row r="212" spans="1:87" ht="12.75">
      <c r="A212" t="s">
        <v>41</v>
      </c>
      <c r="B212" s="22">
        <v>0.009521778</v>
      </c>
      <c r="C212" s="22">
        <v>0.010085672</v>
      </c>
      <c r="D212" s="22">
        <v>0.010839164</v>
      </c>
      <c r="E212" s="22">
        <v>0.012871996</v>
      </c>
      <c r="F212" s="22">
        <v>0.013017494</v>
      </c>
      <c r="G212" s="22">
        <v>0.014550639</v>
      </c>
      <c r="H212" s="22">
        <v>0.014578296</v>
      </c>
      <c r="I212" s="22">
        <v>0.015787319</v>
      </c>
      <c r="J212" s="22">
        <v>0.015938082</v>
      </c>
      <c r="K212" s="22">
        <v>0.016135490000000002</v>
      </c>
      <c r="L212" s="22">
        <v>0.014728627</v>
      </c>
      <c r="M212" s="22">
        <v>0.014998454000000001</v>
      </c>
      <c r="N212" s="22">
        <v>0.015491</v>
      </c>
      <c r="O212" s="34">
        <v>0.01608685</v>
      </c>
      <c r="P212" s="34">
        <v>0.017444609</v>
      </c>
      <c r="Q212" s="34">
        <v>0.017210025</v>
      </c>
      <c r="R212" s="34">
        <v>0.0179217</v>
      </c>
      <c r="S212" s="24">
        <v>0.018552543</v>
      </c>
      <c r="T212" s="24">
        <f>19172910/1000000000</f>
        <v>0.01917291</v>
      </c>
      <c r="U212" s="29">
        <v>0.024281788</v>
      </c>
      <c r="V212" s="24">
        <v>0.025459846</v>
      </c>
      <c r="W212" s="22">
        <v>0.024268943</v>
      </c>
      <c r="X212" s="22">
        <v>0.02521811</v>
      </c>
      <c r="Y212" s="2">
        <v>0.023685273</v>
      </c>
      <c r="Z212" s="2">
        <v>0.026059319</v>
      </c>
      <c r="AA212" s="24">
        <v>0.038253175</v>
      </c>
      <c r="AB212" s="3">
        <v>0.027652551</v>
      </c>
      <c r="AC212" s="3">
        <v>0.032282253</v>
      </c>
      <c r="AD212" s="3"/>
      <c r="AE212" s="11" t="s">
        <v>35</v>
      </c>
      <c r="AF212" s="40">
        <v>0.0005638940000000005</v>
      </c>
      <c r="AG212" s="40">
        <v>0.0007534919999999997</v>
      </c>
      <c r="AH212" s="40">
        <v>0.002032832</v>
      </c>
      <c r="AI212" s="40">
        <v>0.00014549799999999911</v>
      </c>
      <c r="AJ212" s="40">
        <v>0.0015331450000000014</v>
      </c>
      <c r="AK212" s="40">
        <v>2.765699999999864E-05</v>
      </c>
      <c r="AL212" s="40">
        <v>0.0012090230000000018</v>
      </c>
      <c r="AM212" s="40">
        <v>0.0001507629999999982</v>
      </c>
      <c r="AN212" s="40">
        <v>0.00019740800000000308</v>
      </c>
      <c r="AO212" s="40">
        <v>-0.001406863000000003</v>
      </c>
      <c r="AP212" s="40">
        <v>0.000269827000000002</v>
      </c>
      <c r="AQ212" s="40">
        <v>0.0004925459999999982</v>
      </c>
      <c r="AR212" s="40">
        <v>0.0005958500000000002</v>
      </c>
      <c r="AS212" s="40">
        <v>0.001357759</v>
      </c>
      <c r="AT212" s="40">
        <v>-0.0002345839999999995</v>
      </c>
      <c r="AU212" s="40">
        <v>0.0007116749999999984</v>
      </c>
      <c r="AV212" s="40">
        <v>0.0006308430000000025</v>
      </c>
      <c r="AW212" s="40">
        <v>0.0006203670000000001</v>
      </c>
      <c r="AX212" s="40">
        <v>0.005108877999999997</v>
      </c>
      <c r="AY212" s="40">
        <v>0.0011780580000000027</v>
      </c>
      <c r="AZ212" s="40">
        <v>-0.001190903</v>
      </c>
      <c r="BA212" s="40">
        <v>0.0009491669999999973</v>
      </c>
      <c r="BB212" s="40">
        <v>-0.0015328369999999987</v>
      </c>
      <c r="BC212" s="40">
        <v>0.002374046000000001</v>
      </c>
      <c r="BD212" s="40">
        <v>0.012193856</v>
      </c>
      <c r="BE212" s="40">
        <v>-0.010600624</v>
      </c>
      <c r="BF212" s="3">
        <v>0.004629701999999996</v>
      </c>
      <c r="BG212" s="3"/>
      <c r="BH212" t="s">
        <v>41</v>
      </c>
      <c r="BI212" s="19">
        <v>0.05922150253870659</v>
      </c>
      <c r="BJ212" s="19">
        <v>0.07470915175508382</v>
      </c>
      <c r="BK212" s="19">
        <v>0.1875450911158831</v>
      </c>
      <c r="BL212" s="19">
        <v>0.011303452859991497</v>
      </c>
      <c r="BM212" s="19">
        <v>0.11777574086072184</v>
      </c>
      <c r="BN212" s="19">
        <v>0.001900741266414392</v>
      </c>
      <c r="BO212" s="19">
        <v>0.08293308079353046</v>
      </c>
      <c r="BP212" s="19">
        <v>0.00954962650719848</v>
      </c>
      <c r="BQ212" s="19">
        <v>0.012385932008632099</v>
      </c>
      <c r="BR212" s="19">
        <v>-0.08719059662892188</v>
      </c>
      <c r="BS212" s="19">
        <v>0.01831990178039012</v>
      </c>
      <c r="BT212" s="19">
        <v>0.03283978468714163</v>
      </c>
      <c r="BU212" s="19">
        <v>0.03846426957588278</v>
      </c>
      <c r="BV212" s="19">
        <v>0.08440179401187928</v>
      </c>
      <c r="BW212" s="19">
        <v>-0.01344736359525166</v>
      </c>
      <c r="BX212" s="19">
        <v>0.041352351318490146</v>
      </c>
      <c r="BY212" s="19">
        <v>0.035199953129446564</v>
      </c>
      <c r="BZ212" s="19">
        <v>0.03343838092707831</v>
      </c>
      <c r="CA212" s="19">
        <v>0.26646335897889245</v>
      </c>
      <c r="CB212" s="19">
        <v>0.048516114216959755</v>
      </c>
      <c r="CC212" s="4">
        <v>-0.04677573462148986</v>
      </c>
      <c r="CD212" s="4">
        <v>0.039110355980480786</v>
      </c>
      <c r="CE212" s="4">
        <v>-0.06078318319652023</v>
      </c>
      <c r="CF212" s="4">
        <v>0.10023300132533837</v>
      </c>
      <c r="CG212" s="4">
        <v>0.4679268863472602</v>
      </c>
      <c r="CH212" s="4">
        <v>-0.2771174941687847</v>
      </c>
      <c r="CI212" s="4">
        <v>0.1674240470616977</v>
      </c>
    </row>
    <row r="213" spans="1:87" ht="12.75">
      <c r="A213" t="s">
        <v>42</v>
      </c>
      <c r="B213" s="22">
        <v>0.007675011</v>
      </c>
      <c r="C213" s="22">
        <v>0.007827758</v>
      </c>
      <c r="D213" s="22">
        <v>0.013791876</v>
      </c>
      <c r="E213" s="22">
        <v>0.052082322</v>
      </c>
      <c r="F213" s="22">
        <v>0.009448124</v>
      </c>
      <c r="G213" s="22">
        <v>0.003228812</v>
      </c>
      <c r="H213" s="22">
        <v>0.0049394999999999994</v>
      </c>
      <c r="I213" s="22">
        <v>0.005371119000000001</v>
      </c>
      <c r="J213" s="22">
        <v>0.011300976</v>
      </c>
      <c r="K213" s="22">
        <v>0.00773677</v>
      </c>
      <c r="L213" s="22">
        <v>0.004622973</v>
      </c>
      <c r="M213" s="22">
        <v>0.01424255</v>
      </c>
      <c r="N213" s="22">
        <v>0.007425</v>
      </c>
      <c r="O213" s="34">
        <v>0.00839894</v>
      </c>
      <c r="P213" s="34">
        <v>0.011211167</v>
      </c>
      <c r="Q213" s="34">
        <v>0.010493722</v>
      </c>
      <c r="R213" s="34">
        <v>0.021297017</v>
      </c>
      <c r="S213" s="24">
        <v>0.016372501</v>
      </c>
      <c r="T213" s="24">
        <f>23662210/1000000000</f>
        <v>0.02366221</v>
      </c>
      <c r="U213" s="29">
        <v>0.013927265</v>
      </c>
      <c r="V213" s="24">
        <v>0.022154333</v>
      </c>
      <c r="W213" s="22">
        <v>0.025896052</v>
      </c>
      <c r="X213" s="22">
        <v>0.027313085</v>
      </c>
      <c r="Y213" s="2">
        <v>0.026451956</v>
      </c>
      <c r="Z213" s="2">
        <v>0.033695723</v>
      </c>
      <c r="AA213" s="24">
        <v>0.056703096</v>
      </c>
      <c r="AB213" s="3">
        <v>0.036046804</v>
      </c>
      <c r="AC213" s="3">
        <v>0.021384222</v>
      </c>
      <c r="AD213" s="3"/>
      <c r="AE213" s="11" t="s">
        <v>36</v>
      </c>
      <c r="AF213" s="40">
        <v>0.00015274700000000082</v>
      </c>
      <c r="AG213" s="40">
        <v>0.005964117999999999</v>
      </c>
      <c r="AH213" s="40">
        <v>0.038290446</v>
      </c>
      <c r="AI213" s="40">
        <v>-0.042634198</v>
      </c>
      <c r="AJ213" s="40">
        <v>-0.006219312</v>
      </c>
      <c r="AK213" s="40">
        <v>0.0017106879999999993</v>
      </c>
      <c r="AL213" s="40">
        <v>0.00043161900000000114</v>
      </c>
      <c r="AM213" s="40">
        <v>0.005929857</v>
      </c>
      <c r="AN213" s="40">
        <v>-0.003564206000000001</v>
      </c>
      <c r="AO213" s="40">
        <v>-0.0031137969999999997</v>
      </c>
      <c r="AP213" s="40">
        <v>0.009619577</v>
      </c>
      <c r="AQ213" s="40">
        <v>-0.0068175499999999995</v>
      </c>
      <c r="AR213" s="40">
        <v>0.0009739400000000004</v>
      </c>
      <c r="AS213" s="40">
        <v>0.0028122269999999987</v>
      </c>
      <c r="AT213" s="40">
        <v>-0.0007174449999999988</v>
      </c>
      <c r="AU213" s="40">
        <v>0.010803295000000001</v>
      </c>
      <c r="AV213" s="40">
        <v>-0.004924516</v>
      </c>
      <c r="AW213" s="40">
        <v>0.007289708999999998</v>
      </c>
      <c r="AX213" s="40">
        <v>-0.009734945</v>
      </c>
      <c r="AY213" s="40">
        <v>0.008227067999999999</v>
      </c>
      <c r="AZ213" s="40">
        <v>0.003741719000000001</v>
      </c>
      <c r="BA213" s="40">
        <v>0.0014170330000000016</v>
      </c>
      <c r="BB213" s="40">
        <v>-0.0008611290000000021</v>
      </c>
      <c r="BC213" s="40">
        <v>0.007243766999999998</v>
      </c>
      <c r="BD213" s="40">
        <v>0.023007373000000005</v>
      </c>
      <c r="BE213" s="40">
        <v>-0.020656292</v>
      </c>
      <c r="BF213" s="3">
        <v>-0.014662582</v>
      </c>
      <c r="BG213" s="3"/>
      <c r="BH213" t="s">
        <v>42</v>
      </c>
      <c r="BI213" s="19">
        <v>0.01990186072697496</v>
      </c>
      <c r="BJ213" s="19">
        <v>0.7619190577940707</v>
      </c>
      <c r="BK213" s="19">
        <v>2.7763043983284073</v>
      </c>
      <c r="BL213" s="19">
        <v>-0.8185924967016639</v>
      </c>
      <c r="BM213" s="19">
        <v>-0.6582589305559495</v>
      </c>
      <c r="BN213" s="19">
        <v>0.5298196364483281</v>
      </c>
      <c r="BO213" s="19">
        <v>0.08738111144852742</v>
      </c>
      <c r="BP213" s="19">
        <v>1.1040263676898612</v>
      </c>
      <c r="BQ213" s="19">
        <v>-0.3153892194798043</v>
      </c>
      <c r="BR213" s="19">
        <v>-0.4024673087089315</v>
      </c>
      <c r="BS213" s="19">
        <v>2.0808205023044697</v>
      </c>
      <c r="BT213" s="19">
        <v>-0.47867481595641226</v>
      </c>
      <c r="BU213" s="19">
        <v>0.1311703703703704</v>
      </c>
      <c r="BV213" s="19">
        <v>0.334831181077612</v>
      </c>
      <c r="BW213" s="19">
        <v>-0.06399378405477314</v>
      </c>
      <c r="BX213" s="19">
        <v>1.0295007815148907</v>
      </c>
      <c r="BY213" s="19">
        <v>-0.23123031737261607</v>
      </c>
      <c r="BZ213" s="19">
        <v>0.4452410172398217</v>
      </c>
      <c r="CA213" s="19">
        <v>-0.41141317738283956</v>
      </c>
      <c r="CB213" s="19">
        <v>0.5907166985046955</v>
      </c>
      <c r="CC213" s="4">
        <v>0.1688933266463044</v>
      </c>
      <c r="CD213" s="4">
        <v>0.05472003995049136</v>
      </c>
      <c r="CE213" s="4">
        <v>-0.031528075279669145</v>
      </c>
      <c r="CF213" s="4">
        <v>0.27384617606350165</v>
      </c>
      <c r="CG213" s="4">
        <v>0.6827980215768039</v>
      </c>
      <c r="CH213" s="4">
        <v>-0.36428860956728004</v>
      </c>
      <c r="CI213" s="4">
        <v>-0.4067651046123257</v>
      </c>
    </row>
    <row r="214" spans="1:87" ht="12.75">
      <c r="A214" t="s">
        <v>43</v>
      </c>
      <c r="B214" s="22">
        <v>0.08859233500000001</v>
      </c>
      <c r="C214" s="22">
        <v>0.096135807</v>
      </c>
      <c r="D214" s="22">
        <v>0.10382406500000001</v>
      </c>
      <c r="E214" s="22">
        <v>0.10209578999999999</v>
      </c>
      <c r="F214" s="22">
        <v>0.108243161</v>
      </c>
      <c r="G214" s="22">
        <v>0.115429827</v>
      </c>
      <c r="H214" s="22">
        <v>0.116166588</v>
      </c>
      <c r="I214" s="22">
        <v>0.13753336100000002</v>
      </c>
      <c r="J214" s="22">
        <v>0.148506599</v>
      </c>
      <c r="K214" s="22">
        <v>0.162277079</v>
      </c>
      <c r="L214" s="22">
        <v>0.17343089</v>
      </c>
      <c r="M214" s="22">
        <v>0.187619155</v>
      </c>
      <c r="N214" s="22">
        <v>0.192049</v>
      </c>
      <c r="O214" s="34">
        <v>0.202722673</v>
      </c>
      <c r="P214" s="22">
        <v>0.21080543300000001</v>
      </c>
      <c r="Q214" s="22">
        <v>0.215459127</v>
      </c>
      <c r="R214" s="22">
        <v>0.217157504</v>
      </c>
      <c r="S214" s="24">
        <v>0.242427761</v>
      </c>
      <c r="T214" s="24">
        <f>249787759/1000000000</f>
        <v>0.249787759</v>
      </c>
      <c r="U214" s="29">
        <v>0.266572825</v>
      </c>
      <c r="V214" s="24">
        <v>0.276954497</v>
      </c>
      <c r="W214" s="22">
        <v>0.29740939</v>
      </c>
      <c r="X214" s="22">
        <v>0.323152682</v>
      </c>
      <c r="Y214" s="2">
        <v>0.351181397</v>
      </c>
      <c r="Z214" s="2">
        <v>0.359956882</v>
      </c>
      <c r="AA214" s="24">
        <v>0.395097157</v>
      </c>
      <c r="AB214" s="3">
        <v>0.534556595</v>
      </c>
      <c r="AC214" s="3">
        <v>0.516594419</v>
      </c>
      <c r="AD214" s="3"/>
      <c r="AE214" s="11" t="s">
        <v>37</v>
      </c>
      <c r="AF214" s="40">
        <v>0.0075434719999999955</v>
      </c>
      <c r="AG214" s="40">
        <v>0.007688258000000003</v>
      </c>
      <c r="AH214" s="40">
        <v>-0.0017282750000000152</v>
      </c>
      <c r="AI214" s="40">
        <v>0.006147371000000013</v>
      </c>
      <c r="AJ214" s="40">
        <v>0.007186665999999994</v>
      </c>
      <c r="AK214" s="40">
        <v>0.0007367610000000024</v>
      </c>
      <c r="AL214" s="40">
        <v>0.02136677300000002</v>
      </c>
      <c r="AM214" s="40">
        <v>0.010973237999999969</v>
      </c>
      <c r="AN214" s="40">
        <v>0.013770480000000002</v>
      </c>
      <c r="AO214" s="40">
        <v>0.011153811000000013</v>
      </c>
      <c r="AP214" s="40">
        <v>0.014188265000000005</v>
      </c>
      <c r="AQ214" s="40">
        <v>0.004429844999999988</v>
      </c>
      <c r="AR214" s="40">
        <v>0.010673672999999995</v>
      </c>
      <c r="AS214" s="40">
        <v>0.008082760000000022</v>
      </c>
      <c r="AT214" s="40">
        <v>0.004653693999999986</v>
      </c>
      <c r="AU214" s="40">
        <v>0.001698377000000001</v>
      </c>
      <c r="AV214" s="40">
        <v>0.02527025699999999</v>
      </c>
      <c r="AW214" s="40">
        <v>0.0073599980000000065</v>
      </c>
      <c r="AX214" s="40">
        <v>0.016785066000000015</v>
      </c>
      <c r="AY214" s="40">
        <v>0.010381672000000008</v>
      </c>
      <c r="AZ214" s="40">
        <v>0.020454892999999974</v>
      </c>
      <c r="BA214" s="40">
        <v>0.02574329200000003</v>
      </c>
      <c r="BB214" s="40">
        <v>0.028028714999999982</v>
      </c>
      <c r="BC214" s="40">
        <v>0.008775484999999972</v>
      </c>
      <c r="BD214" s="40">
        <v>0.035140275</v>
      </c>
      <c r="BE214" s="40">
        <v>0.139459438</v>
      </c>
      <c r="BF214" s="3">
        <v>-0.01796217599999994</v>
      </c>
      <c r="BG214" s="3"/>
      <c r="BH214" t="s">
        <v>43</v>
      </c>
      <c r="BI214" s="19">
        <v>0.0851481338650798</v>
      </c>
      <c r="BJ214" s="19">
        <v>0.07997288668934774</v>
      </c>
      <c r="BK214" s="19">
        <v>-0.016646188915835795</v>
      </c>
      <c r="BL214" s="19">
        <v>0.060211797175965955</v>
      </c>
      <c r="BM214" s="19">
        <v>0.06639371886044601</v>
      </c>
      <c r="BN214" s="19">
        <v>0.0063827610172196</v>
      </c>
      <c r="BO214" s="19">
        <v>0.18393217333713907</v>
      </c>
      <c r="BP214" s="19">
        <v>0.0797860091559892</v>
      </c>
      <c r="BQ214" s="19">
        <v>0.09272638450228061</v>
      </c>
      <c r="BR214" s="19">
        <v>0.06873312650642432</v>
      </c>
      <c r="BS214" s="19">
        <v>0.08180933050623222</v>
      </c>
      <c r="BT214" s="19">
        <v>0.02361083547146339</v>
      </c>
      <c r="BU214" s="19">
        <v>0.05557786294122851</v>
      </c>
      <c r="BV214" s="19">
        <v>0.03987102123500524</v>
      </c>
      <c r="BW214" s="19">
        <v>0.022075778284139317</v>
      </c>
      <c r="BX214" s="19">
        <v>0.007882594827370673</v>
      </c>
      <c r="BY214" s="19">
        <v>0.11636833420225713</v>
      </c>
      <c r="BZ214" s="19">
        <v>0.030359551107680308</v>
      </c>
      <c r="CA214" s="19">
        <v>0.06719731209886877</v>
      </c>
      <c r="CB214" s="19">
        <v>0.03894497498010162</v>
      </c>
      <c r="CC214" s="4">
        <v>0.0738565115265125</v>
      </c>
      <c r="CD214" s="4">
        <v>0.08655843717644567</v>
      </c>
      <c r="CE214" s="4">
        <v>0.08673520772450213</v>
      </c>
      <c r="CF214" s="4">
        <v>0.024988467712029665</v>
      </c>
      <c r="CG214" s="4">
        <v>0.09762356759163171</v>
      </c>
      <c r="CH214" s="4">
        <v>0.35297504810949576</v>
      </c>
      <c r="CI214" s="4">
        <v>-0.033602009905050266</v>
      </c>
    </row>
    <row r="215" spans="1:87" ht="12.75">
      <c r="A215" t="s">
        <v>44</v>
      </c>
      <c r="B215" s="22">
        <v>0.006118279</v>
      </c>
      <c r="C215" s="22">
        <v>0.015460759</v>
      </c>
      <c r="D215" s="22">
        <v>0.015397823000000001</v>
      </c>
      <c r="E215" s="22">
        <v>0.020460141</v>
      </c>
      <c r="F215" s="22">
        <v>0.019705279</v>
      </c>
      <c r="G215" s="22">
        <v>0.021708224</v>
      </c>
      <c r="H215" s="22">
        <v>0.059819637</v>
      </c>
      <c r="I215" s="22">
        <v>0.022591901</v>
      </c>
      <c r="J215" s="22">
        <v>0.028968886000000003</v>
      </c>
      <c r="K215" s="22">
        <v>0.032423581</v>
      </c>
      <c r="L215" s="22">
        <v>0.037677762000000004</v>
      </c>
      <c r="M215" s="22">
        <v>0.041907486</v>
      </c>
      <c r="N215" s="22">
        <v>0.046884</v>
      </c>
      <c r="O215" s="34">
        <v>0.044288094</v>
      </c>
      <c r="P215" s="34">
        <v>0.050990242</v>
      </c>
      <c r="Q215" s="34">
        <v>0.058924763</v>
      </c>
      <c r="R215" s="34">
        <v>0.070448588</v>
      </c>
      <c r="S215" s="24">
        <v>0.10857502499999999</v>
      </c>
      <c r="T215" s="24">
        <f>94404682/1000000000</f>
        <v>0.094404682</v>
      </c>
      <c r="U215" s="29">
        <v>0.102888708</v>
      </c>
      <c r="V215" s="24">
        <v>0.097386435</v>
      </c>
      <c r="W215" s="22">
        <v>0.089481995</v>
      </c>
      <c r="X215" s="22">
        <v>0.090069362</v>
      </c>
      <c r="Y215" s="2">
        <v>0.101117034</v>
      </c>
      <c r="Z215" s="2">
        <v>0.09799433</v>
      </c>
      <c r="AA215" s="24">
        <v>0.09283477</v>
      </c>
      <c r="AB215" s="3">
        <v>0.13417468</v>
      </c>
      <c r="AC215" s="3">
        <v>0.119431819</v>
      </c>
      <c r="AD215" s="3"/>
      <c r="AE215" s="11" t="s">
        <v>38</v>
      </c>
      <c r="AF215" s="40">
        <v>0.00934248</v>
      </c>
      <c r="AG215" s="40">
        <v>-6.293599999999781E-05</v>
      </c>
      <c r="AH215" s="40">
        <v>0.005062318</v>
      </c>
      <c r="AI215" s="40">
        <v>-0.000754862000000002</v>
      </c>
      <c r="AJ215" s="40">
        <v>0.0020029450000000025</v>
      </c>
      <c r="AK215" s="40">
        <v>0.038111413</v>
      </c>
      <c r="AL215" s="40">
        <v>-0.037227736</v>
      </c>
      <c r="AM215" s="40">
        <v>0.006376985000000002</v>
      </c>
      <c r="AN215" s="40">
        <v>0.003454694999999997</v>
      </c>
      <c r="AO215" s="40">
        <v>0.005254181000000004</v>
      </c>
      <c r="AP215" s="40">
        <v>0.004229723999999997</v>
      </c>
      <c r="AQ215" s="40">
        <v>0.004976514000000001</v>
      </c>
      <c r="AR215" s="40">
        <v>-0.002595906000000002</v>
      </c>
      <c r="AS215" s="40">
        <v>0.006702147999999998</v>
      </c>
      <c r="AT215" s="40">
        <v>0.007934521</v>
      </c>
      <c r="AU215" s="40">
        <v>0.011523825000000008</v>
      </c>
      <c r="AV215" s="40">
        <v>0.038126436999999985</v>
      </c>
      <c r="AW215" s="40">
        <v>-0.014170342999999988</v>
      </c>
      <c r="AX215" s="40">
        <v>0.008484025999999992</v>
      </c>
      <c r="AY215" s="40">
        <v>-0.005502273000000002</v>
      </c>
      <c r="AZ215" s="40">
        <v>-0.007904439999999999</v>
      </c>
      <c r="BA215" s="40">
        <v>0.0005873670000000053</v>
      </c>
      <c r="BB215" s="40">
        <v>0.011047671999999994</v>
      </c>
      <c r="BC215" s="40">
        <v>-0.00312270399999999</v>
      </c>
      <c r="BD215" s="40">
        <v>-0.0051595600000000075</v>
      </c>
      <c r="BE215" s="40">
        <v>0.041339909999999994</v>
      </c>
      <c r="BF215" s="3">
        <v>-0.014742860999999996</v>
      </c>
      <c r="BG215" s="3"/>
      <c r="BH215" t="s">
        <v>44</v>
      </c>
      <c r="BI215" s="19">
        <v>1.5269784199118739</v>
      </c>
      <c r="BJ215" s="19">
        <v>-0.0040706927777606405</v>
      </c>
      <c r="BK215" s="19">
        <v>0.3287684239518794</v>
      </c>
      <c r="BL215" s="19">
        <v>-0.03689427164749265</v>
      </c>
      <c r="BM215" s="19">
        <v>0.1016450972351116</v>
      </c>
      <c r="BN215" s="19">
        <v>1.7556209572924986</v>
      </c>
      <c r="BO215" s="19">
        <v>-0.6223330308741257</v>
      </c>
      <c r="BP215" s="19">
        <v>0.2822686324625803</v>
      </c>
      <c r="BQ215" s="19">
        <v>0.11925536246026157</v>
      </c>
      <c r="BR215" s="19">
        <v>0.1620481402100528</v>
      </c>
      <c r="BS215" s="19">
        <v>0.11226048935709071</v>
      </c>
      <c r="BT215" s="19">
        <v>0.11875000089482822</v>
      </c>
      <c r="BU215" s="19">
        <v>-0.055368697210135695</v>
      </c>
      <c r="BV215" s="19">
        <v>0.1513306939783861</v>
      </c>
      <c r="BW215" s="19">
        <v>0.1556086162524979</v>
      </c>
      <c r="BX215" s="19">
        <v>0.1955684573563751</v>
      </c>
      <c r="BY215" s="19">
        <v>0.5411951904557687</v>
      </c>
      <c r="BZ215" s="19">
        <v>-0.13051199389546528</v>
      </c>
      <c r="CA215" s="19">
        <v>0.08986869952064444</v>
      </c>
      <c r="CB215" s="19">
        <v>-0.05347790935425102</v>
      </c>
      <c r="CC215" s="4">
        <v>-0.08116571881905318</v>
      </c>
      <c r="CD215" s="4">
        <v>0.006564080293471389</v>
      </c>
      <c r="CE215" s="4">
        <v>0.12265738043087276</v>
      </c>
      <c r="CF215" s="4">
        <v>-0.030882076703317763</v>
      </c>
      <c r="CG215" s="4">
        <v>-0.05265161770073847</v>
      </c>
      <c r="CH215" s="4">
        <v>0.4453063221894124</v>
      </c>
      <c r="CI215" s="4">
        <v>-0.10987811560273515</v>
      </c>
    </row>
    <row r="216" spans="1:87" ht="12.75">
      <c r="A216" s="11"/>
      <c r="B216" s="23"/>
      <c r="C216" s="23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3"/>
      <c r="R216" s="23"/>
      <c r="S216" s="24"/>
      <c r="T216" s="24"/>
      <c r="U216" s="29"/>
      <c r="V216" s="24"/>
      <c r="W216" s="24"/>
      <c r="X216" s="23"/>
      <c r="Y216" s="23"/>
      <c r="Z216" s="23"/>
      <c r="AA216" s="23"/>
      <c r="AB216" s="3"/>
      <c r="AC216" s="3"/>
      <c r="AD216" s="3"/>
      <c r="AE216" s="11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3"/>
      <c r="BG216" s="3"/>
      <c r="BH216" s="11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4"/>
      <c r="CD216" s="4"/>
      <c r="CE216" s="4"/>
      <c r="CF216" s="4"/>
      <c r="CH216" s="4"/>
      <c r="CI216" s="4"/>
    </row>
    <row r="217" spans="1:87" ht="12.75">
      <c r="A217" s="10" t="s">
        <v>67</v>
      </c>
      <c r="B217" s="23"/>
      <c r="C217" s="23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3"/>
      <c r="R217" s="23"/>
      <c r="S217" s="24"/>
      <c r="T217" s="24"/>
      <c r="U217" s="29"/>
      <c r="V217" s="24"/>
      <c r="W217" s="24"/>
      <c r="X217" s="23"/>
      <c r="Y217" s="23"/>
      <c r="Z217" s="23"/>
      <c r="AA217" s="23"/>
      <c r="AB217" s="3"/>
      <c r="AC217" s="3"/>
      <c r="AD217" s="3"/>
      <c r="AE217" s="10" t="s">
        <v>67</v>
      </c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3"/>
      <c r="BG217" s="3"/>
      <c r="BH217" s="10" t="s">
        <v>67</v>
      </c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4"/>
      <c r="CD217" s="4"/>
      <c r="CE217" s="4"/>
      <c r="CF217" s="4"/>
      <c r="CH217" s="4"/>
      <c r="CI217" s="4"/>
    </row>
    <row r="218" spans="1:87" ht="12.75">
      <c r="A218" t="s">
        <v>40</v>
      </c>
      <c r="B218" s="22">
        <v>0.06837913899999999</v>
      </c>
      <c r="C218" s="22">
        <v>0.075254319</v>
      </c>
      <c r="D218" s="22">
        <v>0.078867573</v>
      </c>
      <c r="E218" s="22">
        <v>0.097671438</v>
      </c>
      <c r="F218" s="22">
        <v>0.103671497</v>
      </c>
      <c r="G218" s="22">
        <v>0.11394509700000001</v>
      </c>
      <c r="H218" s="22">
        <v>0.118825574</v>
      </c>
      <c r="I218" s="22">
        <v>0.15353535199999999</v>
      </c>
      <c r="J218" s="22">
        <v>0.148265204</v>
      </c>
      <c r="K218" s="22">
        <v>0.175507661</v>
      </c>
      <c r="L218" s="22">
        <v>0.150091566</v>
      </c>
      <c r="M218" s="22">
        <v>0.176242488</v>
      </c>
      <c r="N218" s="22">
        <v>0.178141</v>
      </c>
      <c r="O218" s="34">
        <v>0.203434995</v>
      </c>
      <c r="P218" s="34">
        <v>0.234928902</v>
      </c>
      <c r="Q218" s="34">
        <v>0.259154368</v>
      </c>
      <c r="R218" s="34">
        <v>0.28734651</v>
      </c>
      <c r="S218" s="24">
        <v>0.335705326</v>
      </c>
      <c r="T218" s="24">
        <f>+SUM(T219:T222)</f>
        <v>0.36457498</v>
      </c>
      <c r="U218" s="29">
        <v>0.44571003499999995</v>
      </c>
      <c r="V218" s="24">
        <v>0.510038653</v>
      </c>
      <c r="W218" s="22">
        <v>1.132136762</v>
      </c>
      <c r="X218" s="22">
        <v>1.72180795</v>
      </c>
      <c r="Y218" s="2">
        <v>0.555756457</v>
      </c>
      <c r="Z218" s="2">
        <v>0.401292774</v>
      </c>
      <c r="AA218" s="24">
        <v>0.410327622</v>
      </c>
      <c r="AB218" s="32">
        <v>0.477730223</v>
      </c>
      <c r="AC218" s="32">
        <v>0.466170479</v>
      </c>
      <c r="AD218" s="32"/>
      <c r="AE218" s="11" t="s">
        <v>34</v>
      </c>
      <c r="AF218" s="40">
        <v>0.0068751800000000085</v>
      </c>
      <c r="AG218" s="40">
        <v>0.0036132539999999963</v>
      </c>
      <c r="AH218" s="40">
        <v>0.018803865000000003</v>
      </c>
      <c r="AI218" s="40">
        <v>0.006000059000000002</v>
      </c>
      <c r="AJ218" s="40">
        <v>0.010273600000000008</v>
      </c>
      <c r="AK218" s="40">
        <v>0.004880476999999994</v>
      </c>
      <c r="AL218" s="40">
        <v>0.03470977799999998</v>
      </c>
      <c r="AM218" s="40">
        <v>-0.0052701479999999745</v>
      </c>
      <c r="AN218" s="40">
        <v>0.027242456999999998</v>
      </c>
      <c r="AO218" s="40">
        <v>-0.025416095</v>
      </c>
      <c r="AP218" s="40">
        <v>0.026150921999999993</v>
      </c>
      <c r="AQ218" s="40">
        <v>0.001898511999999991</v>
      </c>
      <c r="AR218" s="40">
        <v>0.025293995000000014</v>
      </c>
      <c r="AS218" s="40">
        <v>0.03149390699999999</v>
      </c>
      <c r="AT218" s="40">
        <v>0.02422546600000003</v>
      </c>
      <c r="AU218" s="40">
        <v>0.028192141999999976</v>
      </c>
      <c r="AV218" s="40">
        <v>0.04835881600000003</v>
      </c>
      <c r="AW218" s="40">
        <v>0.028869653999999967</v>
      </c>
      <c r="AX218" s="40">
        <v>0.08113505499999996</v>
      </c>
      <c r="AY218" s="40">
        <v>0.064328618</v>
      </c>
      <c r="AZ218" s="40">
        <v>0.6220981090000001</v>
      </c>
      <c r="BA218" s="40">
        <v>0.5896711880000001</v>
      </c>
      <c r="BB218" s="40">
        <v>-1.166051493</v>
      </c>
      <c r="BC218" s="40">
        <v>-0.15446368299999996</v>
      </c>
      <c r="BD218" s="40">
        <v>0.009034847999999984</v>
      </c>
      <c r="BE218" s="40">
        <v>0.067402601</v>
      </c>
      <c r="BF218" s="3">
        <v>-0.011559743999999983</v>
      </c>
      <c r="BG218" s="3"/>
      <c r="BH218" t="s">
        <v>40</v>
      </c>
      <c r="BI218" s="19">
        <v>0.10054499223805684</v>
      </c>
      <c r="BJ218" s="19">
        <v>0.04801390867678965</v>
      </c>
      <c r="BK218" s="19">
        <v>0.23842327441723107</v>
      </c>
      <c r="BL218" s="19">
        <v>0.06143105008856327</v>
      </c>
      <c r="BM218" s="19">
        <v>0.09909763336397089</v>
      </c>
      <c r="BN218" s="19">
        <v>0.042831829789043</v>
      </c>
      <c r="BO218" s="19">
        <v>0.292106966804974</v>
      </c>
      <c r="BP218" s="19">
        <v>-0.03432530639588448</v>
      </c>
      <c r="BQ218" s="19">
        <v>0.18374140570433503</v>
      </c>
      <c r="BR218" s="19">
        <v>-0.14481473261728442</v>
      </c>
      <c r="BS218" s="19">
        <v>0.1742331211335352</v>
      </c>
      <c r="BT218" s="19">
        <v>0.010772158413923384</v>
      </c>
      <c r="BU218" s="19">
        <v>0.14198862137295745</v>
      </c>
      <c r="BV218" s="19">
        <v>0.1548106656870908</v>
      </c>
      <c r="BW218" s="19">
        <v>0.10311828725100852</v>
      </c>
      <c r="BX218" s="19">
        <v>0.10878513149351962</v>
      </c>
      <c r="BY218" s="19">
        <v>0.1682944261268391</v>
      </c>
      <c r="BZ218" s="19">
        <v>0.08599700917464731</v>
      </c>
      <c r="CA218" s="19">
        <v>0.22254696413889938</v>
      </c>
      <c r="CB218" s="19">
        <v>0.14432840400373756</v>
      </c>
      <c r="CC218" s="4">
        <v>1.2197077718343048</v>
      </c>
      <c r="CD218" s="4">
        <v>0.5208480174765318</v>
      </c>
      <c r="CE218" s="4">
        <v>-0.6772250604371992</v>
      </c>
      <c r="CF218" s="4">
        <v>-0.2779341221401229</v>
      </c>
      <c r="CG218" s="4">
        <v>0.022514355067853736</v>
      </c>
      <c r="CH218" s="4">
        <v>0.16426532698790627</v>
      </c>
      <c r="CI218" s="4">
        <v>-0.024197221451488497</v>
      </c>
    </row>
    <row r="219" spans="1:87" ht="12.75">
      <c r="A219" t="s">
        <v>41</v>
      </c>
      <c r="B219" s="22">
        <v>0.003931186</v>
      </c>
      <c r="C219" s="22">
        <v>0.0045743780000000005</v>
      </c>
      <c r="D219" s="22">
        <v>0.004662481</v>
      </c>
      <c r="E219" s="22">
        <v>0.014937778</v>
      </c>
      <c r="F219" s="22">
        <v>0.016517869</v>
      </c>
      <c r="G219" s="22">
        <v>0.018750187</v>
      </c>
      <c r="H219" s="22">
        <v>0.018967941</v>
      </c>
      <c r="I219" s="22">
        <v>0.021098157</v>
      </c>
      <c r="J219" s="22">
        <v>0.022884277</v>
      </c>
      <c r="K219" s="22">
        <v>0.023482954</v>
      </c>
      <c r="L219" s="22">
        <v>0.008272274</v>
      </c>
      <c r="M219" s="22">
        <v>0.008632998000000001</v>
      </c>
      <c r="N219" s="22">
        <v>0.00897</v>
      </c>
      <c r="O219" s="34">
        <v>0.009076601</v>
      </c>
      <c r="P219" s="34">
        <v>0.011827578</v>
      </c>
      <c r="Q219" s="34">
        <v>0.008177556</v>
      </c>
      <c r="R219" s="34">
        <v>0.008655239</v>
      </c>
      <c r="S219" s="24">
        <v>0.009057112999999999</v>
      </c>
      <c r="T219" s="24">
        <f>10177312/1000000000</f>
        <v>0.010177312</v>
      </c>
      <c r="U219" s="29">
        <v>0.013148936</v>
      </c>
      <c r="V219" s="24">
        <v>0.013552314</v>
      </c>
      <c r="W219" s="22">
        <v>0.013199147</v>
      </c>
      <c r="X219" s="22">
        <v>0.013066237</v>
      </c>
      <c r="Y219" s="2">
        <v>0.014275545</v>
      </c>
      <c r="Z219" s="2">
        <v>0.015864316</v>
      </c>
      <c r="AA219" s="24">
        <v>0.016394149</v>
      </c>
      <c r="AB219" s="3">
        <v>0.013416141</v>
      </c>
      <c r="AC219" s="3">
        <v>0.014099725</v>
      </c>
      <c r="AD219" s="3"/>
      <c r="AE219" s="11" t="s">
        <v>35</v>
      </c>
      <c r="AF219" s="40">
        <v>0.0006431920000000008</v>
      </c>
      <c r="AG219" s="40">
        <v>8.81029999999991E-05</v>
      </c>
      <c r="AH219" s="40">
        <v>0.010275297000000001</v>
      </c>
      <c r="AI219" s="40">
        <v>0.0015800910000000005</v>
      </c>
      <c r="AJ219" s="40">
        <v>0.0022323180000000005</v>
      </c>
      <c r="AK219" s="40">
        <v>0.0002177539999999971</v>
      </c>
      <c r="AL219" s="40">
        <v>0.0021302160000000007</v>
      </c>
      <c r="AM219" s="40">
        <v>0.0017861200000000022</v>
      </c>
      <c r="AN219" s="40">
        <v>0.0005986769999999988</v>
      </c>
      <c r="AO219" s="40">
        <v>-0.01521068</v>
      </c>
      <c r="AP219" s="40">
        <v>0.0003607240000000015</v>
      </c>
      <c r="AQ219" s="40">
        <v>0.00033700199999999944</v>
      </c>
      <c r="AR219" s="40">
        <v>0.00010660099999999957</v>
      </c>
      <c r="AS219" s="40">
        <v>0.002750977</v>
      </c>
      <c r="AT219" s="40">
        <v>-0.0036500219999999993</v>
      </c>
      <c r="AU219" s="40">
        <v>0.0004776829999999996</v>
      </c>
      <c r="AV219" s="40">
        <v>0.00040187399999999825</v>
      </c>
      <c r="AW219" s="40">
        <v>0.0011201990000000023</v>
      </c>
      <c r="AX219" s="40">
        <v>0.002971623999999999</v>
      </c>
      <c r="AY219" s="40">
        <v>0.0004033779999999994</v>
      </c>
      <c r="AZ219" s="40">
        <v>-0.0003531669999999997</v>
      </c>
      <c r="BA219" s="40">
        <v>-0.00013290999999999997</v>
      </c>
      <c r="BB219" s="40">
        <v>0.001209308000000001</v>
      </c>
      <c r="BC219" s="40">
        <v>0.0015887709999999992</v>
      </c>
      <c r="BD219" s="40">
        <v>0.0005298330000000004</v>
      </c>
      <c r="BE219" s="40">
        <v>-0.0029780080000000007</v>
      </c>
      <c r="BF219" s="3">
        <v>0.000683584000000001</v>
      </c>
      <c r="BG219" s="3"/>
      <c r="BH219" t="s">
        <v>41</v>
      </c>
      <c r="BI219" s="19">
        <v>0.16361271127847954</v>
      </c>
      <c r="BJ219" s="19">
        <v>0.019260104871088285</v>
      </c>
      <c r="BK219" s="19">
        <v>2.203826031677127</v>
      </c>
      <c r="BL219" s="19">
        <v>0.10577818200270485</v>
      </c>
      <c r="BM219" s="19">
        <v>0.1351456413657234</v>
      </c>
      <c r="BN219" s="19">
        <v>0.011613430842049579</v>
      </c>
      <c r="BO219" s="19">
        <v>0.11230612748110093</v>
      </c>
      <c r="BP219" s="19">
        <v>0.08465763146989579</v>
      </c>
      <c r="BQ219" s="19">
        <v>0.026161062462231113</v>
      </c>
      <c r="BR219" s="19">
        <v>-0.6477328193037384</v>
      </c>
      <c r="BS219" s="19">
        <v>0.04360638924677804</v>
      </c>
      <c r="BT219" s="19">
        <v>0.03903649693883856</v>
      </c>
      <c r="BU219" s="19">
        <v>0.011884169453734623</v>
      </c>
      <c r="BV219" s="19">
        <v>0.3030844916505639</v>
      </c>
      <c r="BW219" s="19">
        <v>-0.30860265728114405</v>
      </c>
      <c r="BX219" s="19">
        <v>0.05841390752934</v>
      </c>
      <c r="BY219" s="19">
        <v>0.0464313001639814</v>
      </c>
      <c r="BZ219" s="19">
        <v>0.12368168532290615</v>
      </c>
      <c r="CA219" s="19">
        <v>0.2919851528576503</v>
      </c>
      <c r="CB219" s="19">
        <v>0.03067761528385258</v>
      </c>
      <c r="CC219" s="4">
        <v>-0.026059534925179546</v>
      </c>
      <c r="CD219" s="4">
        <v>-0.010069590103057415</v>
      </c>
      <c r="CE219" s="4">
        <v>0.09255212499206933</v>
      </c>
      <c r="CF219" s="4">
        <v>0.11129319406019168</v>
      </c>
      <c r="CG219" s="4">
        <v>0.033397784058260084</v>
      </c>
      <c r="CH219" s="4">
        <v>-0.18165066085467446</v>
      </c>
      <c r="CI219" s="4">
        <v>0.0509523565681071</v>
      </c>
    </row>
    <row r="220" spans="1:87" ht="12.75">
      <c r="A220" t="s">
        <v>42</v>
      </c>
      <c r="B220" s="22">
        <v>0.000801697</v>
      </c>
      <c r="C220" s="22">
        <v>0.0027554090000000003</v>
      </c>
      <c r="D220" s="22">
        <v>0.003985317</v>
      </c>
      <c r="E220" s="22">
        <v>0.002710592</v>
      </c>
      <c r="F220" s="22">
        <v>0.005820617</v>
      </c>
      <c r="G220" s="22">
        <v>0.009561106</v>
      </c>
      <c r="H220" s="22">
        <v>0.0032965499999999997</v>
      </c>
      <c r="I220" s="22">
        <v>0.030702086</v>
      </c>
      <c r="J220" s="22">
        <v>0.010234087000000001</v>
      </c>
      <c r="K220" s="22">
        <v>0.017147588</v>
      </c>
      <c r="L220" s="22">
        <v>0.005639836</v>
      </c>
      <c r="M220" s="22">
        <v>0.018526062</v>
      </c>
      <c r="N220" s="22">
        <v>0.0074329999999999995</v>
      </c>
      <c r="O220" s="34">
        <v>0.017011301</v>
      </c>
      <c r="P220" s="34">
        <v>0.024335514</v>
      </c>
      <c r="Q220" s="34">
        <v>0.047267921</v>
      </c>
      <c r="R220" s="34">
        <v>0.057542353</v>
      </c>
      <c r="S220" s="24">
        <v>0.08586708400000001</v>
      </c>
      <c r="T220" s="24">
        <f>86531624/1000000000</f>
        <v>0.086531624</v>
      </c>
      <c r="U220" s="36">
        <v>0.144819178</v>
      </c>
      <c r="V220" s="36">
        <v>0.205037636</v>
      </c>
      <c r="W220" s="22">
        <v>0.825314164</v>
      </c>
      <c r="X220" s="22">
        <v>1.396598542</v>
      </c>
      <c r="Y220" s="2">
        <v>0.195647645</v>
      </c>
      <c r="Z220" s="2">
        <v>0.029590583</v>
      </c>
      <c r="AA220" s="24">
        <v>0.037208613</v>
      </c>
      <c r="AB220" s="3">
        <v>0.01841074</v>
      </c>
      <c r="AC220" s="3">
        <v>0.0406887</v>
      </c>
      <c r="AD220" s="3"/>
      <c r="AE220" s="11" t="s">
        <v>36</v>
      </c>
      <c r="AF220" s="40">
        <v>0.0019537120000000002</v>
      </c>
      <c r="AG220" s="40">
        <v>0.001229908</v>
      </c>
      <c r="AH220" s="40">
        <v>-0.0012747250000000004</v>
      </c>
      <c r="AI220" s="40">
        <v>0.003110025</v>
      </c>
      <c r="AJ220" s="40">
        <v>0.0037404889999999996</v>
      </c>
      <c r="AK220" s="40">
        <v>-0.006264556</v>
      </c>
      <c r="AL220" s="40">
        <v>0.027405536</v>
      </c>
      <c r="AM220" s="40">
        <v>-0.020467999</v>
      </c>
      <c r="AN220" s="40">
        <v>0.006913500999999997</v>
      </c>
      <c r="AO220" s="40">
        <v>-0.011507752</v>
      </c>
      <c r="AP220" s="40">
        <v>0.012886226</v>
      </c>
      <c r="AQ220" s="40">
        <v>-0.011093062</v>
      </c>
      <c r="AR220" s="40">
        <v>0.009578301000000001</v>
      </c>
      <c r="AS220" s="40">
        <v>0.0073242129999999996</v>
      </c>
      <c r="AT220" s="40">
        <v>0.022932407</v>
      </c>
      <c r="AU220" s="40">
        <v>0.010274432</v>
      </c>
      <c r="AV220" s="40">
        <v>0.028324731000000013</v>
      </c>
      <c r="AW220" s="40">
        <v>0.0006645399999999912</v>
      </c>
      <c r="AX220" s="40">
        <v>0.05828755399999999</v>
      </c>
      <c r="AY220" s="40">
        <v>0.060218458</v>
      </c>
      <c r="AZ220" s="40">
        <v>0.620276528</v>
      </c>
      <c r="BA220" s="40">
        <v>0.571284378</v>
      </c>
      <c r="BB220" s="40">
        <v>-1.200950897</v>
      </c>
      <c r="BC220" s="40">
        <v>-0.166057062</v>
      </c>
      <c r="BD220" s="40">
        <v>0.007618030000000001</v>
      </c>
      <c r="BE220" s="40">
        <v>-0.018797873000000003</v>
      </c>
      <c r="BF220" s="3">
        <v>0.022277960000000003</v>
      </c>
      <c r="BG220" s="3"/>
      <c r="BH220" t="s">
        <v>42</v>
      </c>
      <c r="BI220" s="19">
        <v>2.4369705761653098</v>
      </c>
      <c r="BJ220" s="19">
        <v>0.446361320587978</v>
      </c>
      <c r="BK220" s="19">
        <v>-0.3198553590592669</v>
      </c>
      <c r="BL220" s="19">
        <v>1.1473600600901943</v>
      </c>
      <c r="BM220" s="19">
        <v>0.6426275771108114</v>
      </c>
      <c r="BN220" s="19">
        <v>-0.6552124827399676</v>
      </c>
      <c r="BO220" s="19">
        <v>8.313399159727595</v>
      </c>
      <c r="BP220" s="19">
        <v>-0.6666647666871887</v>
      </c>
      <c r="BQ220" s="19">
        <v>0.6755366648729874</v>
      </c>
      <c r="BR220" s="19">
        <v>-0.6711003320117092</v>
      </c>
      <c r="BS220" s="19">
        <v>2.284858283113197</v>
      </c>
      <c r="BT220" s="19">
        <v>-0.5987814355797795</v>
      </c>
      <c r="BU220" s="19">
        <v>1.2886184582268265</v>
      </c>
      <c r="BV220" s="19">
        <v>0.4305498444827941</v>
      </c>
      <c r="BW220" s="19">
        <v>0.9423432354870335</v>
      </c>
      <c r="BX220" s="19">
        <v>0.2173658536833046</v>
      </c>
      <c r="BY220" s="19">
        <v>0.4922414451838633</v>
      </c>
      <c r="BZ220" s="19">
        <v>0.0077391704602428465</v>
      </c>
      <c r="CA220" s="19">
        <v>0.6735982904931958</v>
      </c>
      <c r="CB220" s="19">
        <v>0.41581825578377474</v>
      </c>
      <c r="CC220" s="4">
        <v>3.0251837667500223</v>
      </c>
      <c r="CD220" s="4">
        <v>0.6922023187281685</v>
      </c>
      <c r="CE220" s="4">
        <v>-0.8599113208869439</v>
      </c>
      <c r="CF220" s="4">
        <v>-0.848755741475958</v>
      </c>
      <c r="CG220" s="4">
        <v>0.2574477833032219</v>
      </c>
      <c r="CH220" s="4">
        <v>-0.5052021960614335</v>
      </c>
      <c r="CI220" s="4">
        <v>1.2100523933312841</v>
      </c>
    </row>
    <row r="221" spans="1:87" ht="12.75">
      <c r="A221" t="s">
        <v>43</v>
      </c>
      <c r="B221" s="22">
        <v>0.055455748</v>
      </c>
      <c r="C221" s="22">
        <v>0.059591690999999995</v>
      </c>
      <c r="D221" s="22">
        <v>0.066064181</v>
      </c>
      <c r="E221" s="22">
        <v>0.067287388</v>
      </c>
      <c r="F221" s="22">
        <v>0.07188185300000001</v>
      </c>
      <c r="G221" s="22">
        <v>0.07814360000000001</v>
      </c>
      <c r="H221" s="22">
        <v>0.08806517900000001</v>
      </c>
      <c r="I221" s="22">
        <v>0.092764751</v>
      </c>
      <c r="J221" s="22">
        <v>0.101396707</v>
      </c>
      <c r="K221" s="22">
        <v>0.116844819</v>
      </c>
      <c r="L221" s="22">
        <v>0.118585928</v>
      </c>
      <c r="M221" s="22">
        <v>0.129813735</v>
      </c>
      <c r="N221" s="22">
        <v>0.141127</v>
      </c>
      <c r="O221" s="34">
        <v>0.156928047</v>
      </c>
      <c r="P221" s="22">
        <v>0.171848598</v>
      </c>
      <c r="Q221" s="22">
        <v>0.179183073</v>
      </c>
      <c r="R221" s="22">
        <v>0.17993998300000003</v>
      </c>
      <c r="S221" s="24">
        <v>0.195527753</v>
      </c>
      <c r="T221" s="24">
        <f>213235340/1000000000</f>
        <v>0.21323534</v>
      </c>
      <c r="U221" s="29">
        <v>0.226884872</v>
      </c>
      <c r="V221" s="24">
        <v>0.235366476</v>
      </c>
      <c r="W221" s="22">
        <v>0.250106549</v>
      </c>
      <c r="X221" s="22">
        <v>0.265329821</v>
      </c>
      <c r="Y221" s="2">
        <v>0.281087279</v>
      </c>
      <c r="Z221" s="2">
        <v>0.289996253</v>
      </c>
      <c r="AA221" s="24">
        <v>0.310133563</v>
      </c>
      <c r="AB221" s="3">
        <v>0.370849658</v>
      </c>
      <c r="AC221" s="3">
        <v>0.361150905</v>
      </c>
      <c r="AD221" s="3"/>
      <c r="AE221" s="11" t="s">
        <v>37</v>
      </c>
      <c r="AF221" s="40">
        <v>0.004135942999999996</v>
      </c>
      <c r="AG221" s="40">
        <v>0.006472490000000004</v>
      </c>
      <c r="AH221" s="40">
        <v>0.001223207000000004</v>
      </c>
      <c r="AI221" s="40">
        <v>0.004594465000000006</v>
      </c>
      <c r="AJ221" s="40">
        <v>0.006261746999999998</v>
      </c>
      <c r="AK221" s="40">
        <v>0.009921579</v>
      </c>
      <c r="AL221" s="40">
        <v>0.004699571999999999</v>
      </c>
      <c r="AM221" s="40">
        <v>0.008631955999999996</v>
      </c>
      <c r="AN221" s="40">
        <v>0.015448112</v>
      </c>
      <c r="AO221" s="40">
        <v>0.0017411089999999907</v>
      </c>
      <c r="AP221" s="40">
        <v>0.01122780700000002</v>
      </c>
      <c r="AQ221" s="40">
        <v>0.011313264999999989</v>
      </c>
      <c r="AR221" s="40">
        <v>0.015801046999999985</v>
      </c>
      <c r="AS221" s="40">
        <v>0.014920551000000004</v>
      </c>
      <c r="AT221" s="40">
        <v>0.007334475000000007</v>
      </c>
      <c r="AU221" s="40">
        <v>0.0007569100000000273</v>
      </c>
      <c r="AV221" s="40">
        <v>0.015587769999999973</v>
      </c>
      <c r="AW221" s="40">
        <v>0.017707586999999997</v>
      </c>
      <c r="AX221" s="40">
        <v>0.013649531999999992</v>
      </c>
      <c r="AY221" s="40">
        <v>0.008481604000000004</v>
      </c>
      <c r="AZ221" s="40">
        <v>0.01474007300000002</v>
      </c>
      <c r="BA221" s="40">
        <v>0.01522327200000001</v>
      </c>
      <c r="BB221" s="40">
        <v>0.015757458000000002</v>
      </c>
      <c r="BC221" s="40">
        <v>0.008908973999999958</v>
      </c>
      <c r="BD221" s="40">
        <v>0.02013731000000002</v>
      </c>
      <c r="BE221" s="40">
        <v>0.060716095000000025</v>
      </c>
      <c r="BF221" s="3">
        <v>-0.009698753000000004</v>
      </c>
      <c r="BG221" s="3"/>
      <c r="BH221" t="s">
        <v>43</v>
      </c>
      <c r="BI221" s="19">
        <v>0.07458096138203738</v>
      </c>
      <c r="BJ221" s="19">
        <v>0.10861396767546007</v>
      </c>
      <c r="BK221" s="19">
        <v>0.01851543425627276</v>
      </c>
      <c r="BL221" s="19">
        <v>0.06828122084334742</v>
      </c>
      <c r="BM221" s="19">
        <v>0.08711165250567479</v>
      </c>
      <c r="BN221" s="19">
        <v>0.1269659831387343</v>
      </c>
      <c r="BO221" s="19">
        <v>0.05336470161492545</v>
      </c>
      <c r="BP221" s="19">
        <v>0.09305211200318961</v>
      </c>
      <c r="BQ221" s="19">
        <v>0.15235319229844416</v>
      </c>
      <c r="BR221" s="19">
        <v>0.014901037246674931</v>
      </c>
      <c r="BS221" s="19">
        <v>0.09468077021752548</v>
      </c>
      <c r="BT221" s="19">
        <v>0.08714998455286714</v>
      </c>
      <c r="BU221" s="19">
        <v>0.11196331672890364</v>
      </c>
      <c r="BV221" s="19">
        <v>0.0950789313015538</v>
      </c>
      <c r="BW221" s="19">
        <v>0.04267986521484456</v>
      </c>
      <c r="BX221" s="19">
        <v>0.004224227140026934</v>
      </c>
      <c r="BY221" s="19">
        <v>0.0866276062724757</v>
      </c>
      <c r="BZ221" s="19">
        <v>0.09056303633786451</v>
      </c>
      <c r="CA221" s="19">
        <v>0.06401158457130039</v>
      </c>
      <c r="CB221" s="19">
        <v>0.037382853802610534</v>
      </c>
      <c r="CC221" s="4">
        <v>0.06262605129882652</v>
      </c>
      <c r="CD221" s="4">
        <v>0.060867146665559764</v>
      </c>
      <c r="CE221" s="4">
        <v>0.05938819067005665</v>
      </c>
      <c r="CF221" s="4">
        <v>0.03169468939218682</v>
      </c>
      <c r="CG221" s="4">
        <v>0.06943989721136162</v>
      </c>
      <c r="CH221" s="4">
        <v>0.195774022046108</v>
      </c>
      <c r="CI221" s="4">
        <v>-0.02615278938722927</v>
      </c>
    </row>
    <row r="222" spans="1:87" ht="12.75">
      <c r="A222" t="s">
        <v>44</v>
      </c>
      <c r="B222" s="22">
        <v>0.008190507999999999</v>
      </c>
      <c r="C222" s="22">
        <v>0.008332841</v>
      </c>
      <c r="D222" s="22">
        <v>0.0041555939999999994</v>
      </c>
      <c r="E222" s="22">
        <v>0.012735680000000001</v>
      </c>
      <c r="F222" s="22">
        <v>0.009451158</v>
      </c>
      <c r="G222" s="22">
        <v>0.007490204</v>
      </c>
      <c r="H222" s="22">
        <v>0.008495904</v>
      </c>
      <c r="I222" s="22">
        <v>0.008970358</v>
      </c>
      <c r="J222" s="22">
        <v>0.013750133</v>
      </c>
      <c r="K222" s="22">
        <v>0.018032299999999998</v>
      </c>
      <c r="L222" s="22">
        <v>0.017593528</v>
      </c>
      <c r="M222" s="22">
        <v>0.019269693</v>
      </c>
      <c r="N222" s="22">
        <v>0.020611</v>
      </c>
      <c r="O222" s="34">
        <v>0.020419046</v>
      </c>
      <c r="P222" s="34">
        <v>0.026917212</v>
      </c>
      <c r="Q222" s="34">
        <v>0.024525818</v>
      </c>
      <c r="R222" s="34">
        <v>0.041208935</v>
      </c>
      <c r="S222" s="24">
        <v>0.045253376000000005</v>
      </c>
      <c r="T222" s="24">
        <f>54630704/1000000000</f>
        <v>0.054630704</v>
      </c>
      <c r="U222" s="29">
        <v>0.060857049</v>
      </c>
      <c r="V222" s="24">
        <v>0.056082227</v>
      </c>
      <c r="W222" s="22">
        <v>0.043516902</v>
      </c>
      <c r="X222" s="22">
        <v>0.04681335</v>
      </c>
      <c r="Y222" s="2">
        <v>0.064745988</v>
      </c>
      <c r="Z222" s="2">
        <v>0.065841622</v>
      </c>
      <c r="AA222" s="24">
        <v>0.046591297</v>
      </c>
      <c r="AB222" s="3">
        <v>0.075053684</v>
      </c>
      <c r="AC222" s="3">
        <v>0.05023115</v>
      </c>
      <c r="AD222" s="3"/>
      <c r="AE222" s="11" t="s">
        <v>38</v>
      </c>
      <c r="AF222" s="40">
        <v>0.00014233300000000143</v>
      </c>
      <c r="AG222" s="40">
        <v>-0.004177247000000001</v>
      </c>
      <c r="AH222" s="40">
        <v>0.008580086</v>
      </c>
      <c r="AI222" s="40">
        <v>-0.0032845220000000015</v>
      </c>
      <c r="AJ222" s="40">
        <v>-0.001960953999999999</v>
      </c>
      <c r="AK222" s="40">
        <v>0.0010057</v>
      </c>
      <c r="AL222" s="40">
        <v>0.00047445399999999915</v>
      </c>
      <c r="AM222" s="40">
        <v>0.004779775</v>
      </c>
      <c r="AN222" s="40">
        <v>0.004282166999999998</v>
      </c>
      <c r="AO222" s="40">
        <v>-0.000438771999999997</v>
      </c>
      <c r="AP222" s="40">
        <v>0.0016761650000000003</v>
      </c>
      <c r="AQ222" s="40">
        <v>0.001341307</v>
      </c>
      <c r="AR222" s="40">
        <v>-0.00019195400000000112</v>
      </c>
      <c r="AS222" s="40">
        <v>0.006498166</v>
      </c>
      <c r="AT222" s="40">
        <v>-0.002391393999999998</v>
      </c>
      <c r="AU222" s="40">
        <v>0.016683117</v>
      </c>
      <c r="AV222" s="40">
        <v>0.004044441000000003</v>
      </c>
      <c r="AW222" s="40">
        <v>0.009377327999999997</v>
      </c>
      <c r="AX222" s="40">
        <v>0.006226345000000001</v>
      </c>
      <c r="AY222" s="40">
        <v>-0.004774822000000005</v>
      </c>
      <c r="AZ222" s="40">
        <v>-0.012565324999999995</v>
      </c>
      <c r="BA222" s="40">
        <v>0.0032964479999999935</v>
      </c>
      <c r="BB222" s="40">
        <v>0.017932638000000008</v>
      </c>
      <c r="BC222" s="40">
        <v>0.0010956339999999981</v>
      </c>
      <c r="BD222" s="40">
        <v>-0.019250325000000006</v>
      </c>
      <c r="BE222" s="40">
        <v>0.028462387</v>
      </c>
      <c r="BF222" s="3">
        <v>-0.024822533999999993</v>
      </c>
      <c r="BG222" s="3"/>
      <c r="BH222" t="s">
        <v>44</v>
      </c>
      <c r="BI222" s="19">
        <v>0.017377798788549066</v>
      </c>
      <c r="BJ222" s="19">
        <v>-0.5012992567600895</v>
      </c>
      <c r="BK222" s="19">
        <v>2.064707476235648</v>
      </c>
      <c r="BL222" s="19">
        <v>-0.25789922485489597</v>
      </c>
      <c r="BM222" s="19">
        <v>-0.20748293489538522</v>
      </c>
      <c r="BN222" s="19">
        <v>0.1342687061660804</v>
      </c>
      <c r="BO222" s="19">
        <v>0.0558450283807349</v>
      </c>
      <c r="BP222" s="19">
        <v>0.532841052720527</v>
      </c>
      <c r="BQ222" s="19">
        <v>0.31142731492124465</v>
      </c>
      <c r="BR222" s="19">
        <v>-0.024332558797269182</v>
      </c>
      <c r="BS222" s="19">
        <v>0.09527168172296087</v>
      </c>
      <c r="BT222" s="19">
        <v>0.06960707677076121</v>
      </c>
      <c r="BU222" s="19">
        <v>-0.009313182281306153</v>
      </c>
      <c r="BV222" s="19">
        <v>0.31824043101719834</v>
      </c>
      <c r="BW222" s="19">
        <v>-0.08884255917737685</v>
      </c>
      <c r="BX222" s="19">
        <v>0.6802267308678552</v>
      </c>
      <c r="BY222" s="19">
        <v>0.0981447591402205</v>
      </c>
      <c r="BZ222" s="19">
        <v>0.20721830786724058</v>
      </c>
      <c r="CA222" s="19">
        <v>0.11397153146699338</v>
      </c>
      <c r="CB222" s="19">
        <v>-0.07845963743657706</v>
      </c>
      <c r="CC222" s="4">
        <v>-0.22405181948284605</v>
      </c>
      <c r="CD222" s="4">
        <v>0.07575098061897866</v>
      </c>
      <c r="CE222" s="4">
        <v>0.38306675339406404</v>
      </c>
      <c r="CF222" s="4">
        <v>0.016922036929917544</v>
      </c>
      <c r="CG222" s="4">
        <v>-0.2923731891052138</v>
      </c>
      <c r="CH222" s="4">
        <v>0.61089492743677</v>
      </c>
      <c r="CI222" s="4">
        <v>-0.3307303875982956</v>
      </c>
    </row>
    <row r="223" spans="2:87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34"/>
      <c r="P223" s="34"/>
      <c r="Q223" s="34"/>
      <c r="R223" s="34"/>
      <c r="S223" s="24"/>
      <c r="T223" s="24"/>
      <c r="U223" s="29"/>
      <c r="V223" s="24"/>
      <c r="W223" s="24"/>
      <c r="X223" s="23"/>
      <c r="Y223" s="23"/>
      <c r="Z223" s="23"/>
      <c r="AA223" s="23"/>
      <c r="AB223" s="3"/>
      <c r="AC223" s="3"/>
      <c r="AD223" s="3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3"/>
      <c r="BG223" s="3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4"/>
      <c r="CD223" s="4"/>
      <c r="CE223" s="4"/>
      <c r="CF223" s="4"/>
      <c r="CH223" s="4"/>
      <c r="CI223" s="4"/>
    </row>
    <row r="224" spans="1:87" ht="12.75">
      <c r="A224" s="10" t="s">
        <v>71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34"/>
      <c r="P224" s="34"/>
      <c r="Q224" s="34"/>
      <c r="R224" s="34"/>
      <c r="S224" s="24"/>
      <c r="T224" s="24"/>
      <c r="U224" s="29"/>
      <c r="V224" s="24"/>
      <c r="W224" s="24"/>
      <c r="X224" s="23"/>
      <c r="Y224" s="23"/>
      <c r="Z224" s="23"/>
      <c r="AA224" s="23"/>
      <c r="AB224" s="3"/>
      <c r="AC224" s="3"/>
      <c r="AD224" s="3"/>
      <c r="AE224" s="10" t="s">
        <v>71</v>
      </c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3"/>
      <c r="BG224" s="3"/>
      <c r="BH224" s="10" t="s">
        <v>71</v>
      </c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4"/>
      <c r="CD224" s="4"/>
      <c r="CE224" s="4"/>
      <c r="CF224" s="4"/>
      <c r="CH224" s="4"/>
      <c r="CI224" s="4"/>
    </row>
    <row r="225" spans="1:87" ht="12.75">
      <c r="A225" t="s">
        <v>40</v>
      </c>
      <c r="B225" s="38">
        <v>0.23351156299999998</v>
      </c>
      <c r="C225" s="38">
        <v>0.5419628439999999</v>
      </c>
      <c r="D225" s="38">
        <v>0.5532804900000022</v>
      </c>
      <c r="E225" s="38">
        <v>0.6242182289999993</v>
      </c>
      <c r="F225" s="38">
        <v>1.221917755000003</v>
      </c>
      <c r="G225" s="38">
        <v>1.651012836999999</v>
      </c>
      <c r="H225" s="38">
        <v>2.0298879320000074</v>
      </c>
      <c r="I225" s="38">
        <v>2.002175339999998</v>
      </c>
      <c r="J225" s="38">
        <v>2.3625909860000003</v>
      </c>
      <c r="K225" s="38">
        <v>2.820677738999999</v>
      </c>
      <c r="L225" s="38">
        <v>2.8701818580000062</v>
      </c>
      <c r="M225" s="38">
        <v>3.738744937000003</v>
      </c>
      <c r="N225" s="38">
        <v>3.0597999999999996</v>
      </c>
      <c r="O225" s="38">
        <v>3.0276703040000004</v>
      </c>
      <c r="P225" s="38">
        <v>3.0032754240000004</v>
      </c>
      <c r="Q225" s="38">
        <v>2.926659351</v>
      </c>
      <c r="R225" s="38">
        <v>2.160629421</v>
      </c>
      <c r="S225" s="38">
        <v>1.97353275</v>
      </c>
      <c r="T225" s="24">
        <v>3.087202758</v>
      </c>
      <c r="U225" s="29">
        <v>3.909710689</v>
      </c>
      <c r="V225" s="24">
        <v>3.7816762290000003</v>
      </c>
      <c r="W225" s="22">
        <v>4.370825481</v>
      </c>
      <c r="X225" s="22">
        <v>4.141200911</v>
      </c>
      <c r="Y225" s="2">
        <v>4.132644689</v>
      </c>
      <c r="Z225" s="2">
        <v>4.239979105</v>
      </c>
      <c r="AA225" s="24">
        <v>4.899173042</v>
      </c>
      <c r="AB225" s="32">
        <v>4.647805707</v>
      </c>
      <c r="AC225" s="32">
        <v>4.464445189</v>
      </c>
      <c r="AD225" s="32"/>
      <c r="AE225" t="s">
        <v>40</v>
      </c>
      <c r="AF225" s="40">
        <v>0.30845128099999997</v>
      </c>
      <c r="AG225" s="40">
        <v>0.01131764600000229</v>
      </c>
      <c r="AH225" s="40">
        <v>0.07093773899999711</v>
      </c>
      <c r="AI225" s="40">
        <v>0.5976995260000038</v>
      </c>
      <c r="AJ225" s="40">
        <v>0.4290950819999959</v>
      </c>
      <c r="AK225" s="40">
        <v>0.3788750950000084</v>
      </c>
      <c r="AL225" s="40">
        <v>-0.027712592000009195</v>
      </c>
      <c r="AM225" s="40">
        <v>0.3604156460000021</v>
      </c>
      <c r="AN225" s="40">
        <v>0.45808675299999857</v>
      </c>
      <c r="AO225" s="40">
        <v>0.049504119000007396</v>
      </c>
      <c r="AP225" s="40">
        <v>0.8685630789999967</v>
      </c>
      <c r="AQ225" s="40">
        <v>-0.6789449370000034</v>
      </c>
      <c r="AR225" s="40">
        <v>-0.032129695999999264</v>
      </c>
      <c r="AS225" s="40">
        <v>-0.024394880000000008</v>
      </c>
      <c r="AT225" s="40">
        <v>-0.07661607300000028</v>
      </c>
      <c r="AU225" s="40">
        <v>-0.7660299300000002</v>
      </c>
      <c r="AV225" s="40">
        <v>-0.18709667099999994</v>
      </c>
      <c r="AW225" s="40">
        <v>1.1136700080000002</v>
      </c>
      <c r="AX225" s="40">
        <v>0.8225079310000001</v>
      </c>
      <c r="AY225" s="40">
        <v>-0.12803445999999985</v>
      </c>
      <c r="AZ225" s="40">
        <v>0.5891492519999995</v>
      </c>
      <c r="BA225" s="40">
        <v>-0.22962456999999947</v>
      </c>
      <c r="BB225" s="40">
        <v>-0.008556222000000169</v>
      </c>
      <c r="BC225" s="40">
        <v>0.1073344159999996</v>
      </c>
      <c r="BD225" s="40">
        <v>0.6591939370000004</v>
      </c>
      <c r="BE225" s="40">
        <v>-0.2513673350000003</v>
      </c>
      <c r="BF225" s="3">
        <v>-0.18336051799999975</v>
      </c>
      <c r="BG225" s="3"/>
      <c r="BH225" t="s">
        <v>40</v>
      </c>
      <c r="BI225" s="19">
        <v>1.3209250841252773</v>
      </c>
      <c r="BJ225" s="19">
        <v>0.02088269726476358</v>
      </c>
      <c r="BK225" s="19">
        <v>0.12821297747187296</v>
      </c>
      <c r="BL225" s="19">
        <v>0.9575169359560699</v>
      </c>
      <c r="BM225" s="19">
        <v>0.35116527298516487</v>
      </c>
      <c r="BN225" s="19">
        <v>0.2294804053059029</v>
      </c>
      <c r="BO225" s="19">
        <v>-0.013652276839098473</v>
      </c>
      <c r="BP225" s="19">
        <v>0.180012029316075</v>
      </c>
      <c r="BQ225" s="19">
        <v>0.1938916874374287</v>
      </c>
      <c r="BR225" s="19">
        <v>0.017550434179537947</v>
      </c>
      <c r="BS225" s="19">
        <v>0.3026160438506942</v>
      </c>
      <c r="BT225" s="19">
        <v>-0.18159701943850545</v>
      </c>
      <c r="BU225" s="19">
        <v>-0.010500586966468156</v>
      </c>
      <c r="BV225" s="19">
        <v>-0.008057310588861265</v>
      </c>
      <c r="BW225" s="19">
        <v>-0.025510838062916295</v>
      </c>
      <c r="BX225" s="19">
        <v>-0.26174208820656153</v>
      </c>
      <c r="BY225" s="19">
        <v>-0.08659359591308645</v>
      </c>
      <c r="BZ225" s="19">
        <v>0.5643027753149777</v>
      </c>
      <c r="CA225" s="19">
        <v>0.2664249793339942</v>
      </c>
      <c r="CB225" s="19">
        <v>-0.032747809284258744</v>
      </c>
      <c r="CC225" s="4">
        <v>0.15579050567102354</v>
      </c>
      <c r="CD225" s="4">
        <v>-0.05253574433437771</v>
      </c>
      <c r="CE225" s="4">
        <v>-0.0020661209595682346</v>
      </c>
      <c r="CF225" s="4">
        <v>0.025972331056114076</v>
      </c>
      <c r="CG225" s="4">
        <v>0.1554710343319016</v>
      </c>
      <c r="CH225" s="4">
        <v>-0.05130811523599176</v>
      </c>
      <c r="CI225" s="4">
        <v>-0.03945098602633988</v>
      </c>
    </row>
    <row r="226" spans="1:87" ht="12.75">
      <c r="A226" t="s">
        <v>41</v>
      </c>
      <c r="B226" s="22">
        <v>0</v>
      </c>
      <c r="C226" s="22">
        <v>0</v>
      </c>
      <c r="D226" s="22">
        <v>0</v>
      </c>
      <c r="E226" s="22">
        <v>0.000930539999999382</v>
      </c>
      <c r="F226" s="22">
        <v>0.0008213700000032991</v>
      </c>
      <c r="G226" s="22">
        <v>0.00136199999999917</v>
      </c>
      <c r="H226" s="22">
        <v>0.0012935700000070898</v>
      </c>
      <c r="I226" s="22">
        <v>0.00127700000000004</v>
      </c>
      <c r="J226" s="22">
        <v>0</v>
      </c>
      <c r="K226" s="22">
        <v>7.52199999988079E-05</v>
      </c>
      <c r="L226" s="22">
        <v>0.000450070000006235</v>
      </c>
      <c r="M226" s="22">
        <v>0.148173070000003</v>
      </c>
      <c r="N226" s="22">
        <v>0.001</v>
      </c>
      <c r="O226" s="38">
        <v>3.9049E-05</v>
      </c>
      <c r="P226" s="38">
        <v>0.00027604</v>
      </c>
      <c r="Q226" s="38">
        <v>0</v>
      </c>
      <c r="R226" s="38">
        <v>0</v>
      </c>
      <c r="S226" s="39">
        <v>0</v>
      </c>
      <c r="T226" s="24">
        <v>0</v>
      </c>
      <c r="U226" s="29">
        <v>0</v>
      </c>
      <c r="V226" s="24">
        <v>0</v>
      </c>
      <c r="W226" s="22">
        <v>0</v>
      </c>
      <c r="X226" s="22">
        <v>0</v>
      </c>
      <c r="Y226" s="2">
        <v>0.001309</v>
      </c>
      <c r="Z226" s="2">
        <v>0</v>
      </c>
      <c r="AA226" s="24">
        <v>0.525482</v>
      </c>
      <c r="AB226" s="3">
        <v>0.002896427</v>
      </c>
      <c r="AC226" s="3">
        <v>0.003149975</v>
      </c>
      <c r="AD226" s="3"/>
      <c r="AE226" t="s">
        <v>41</v>
      </c>
      <c r="AF226" s="40">
        <v>0</v>
      </c>
      <c r="AG226" s="40">
        <v>0</v>
      </c>
      <c r="AH226" s="40">
        <v>0.000930539999999382</v>
      </c>
      <c r="AI226" s="40">
        <v>-0.0001091699999960829</v>
      </c>
      <c r="AJ226" s="40">
        <v>0.000540629999995871</v>
      </c>
      <c r="AK226" s="40">
        <v>-6.84299999920803E-05</v>
      </c>
      <c r="AL226" s="40">
        <v>-1.657000000704974E-05</v>
      </c>
      <c r="AM226" s="40">
        <v>-0.00127700000000004</v>
      </c>
      <c r="AN226" s="40">
        <v>7.52199999988079E-05</v>
      </c>
      <c r="AO226" s="40">
        <v>0.0003748500000074271</v>
      </c>
      <c r="AP226" s="40">
        <v>0.14772299999999675</v>
      </c>
      <c r="AQ226" s="40">
        <v>-0.147173070000003</v>
      </c>
      <c r="AR226" s="40">
        <v>-0.000960951</v>
      </c>
      <c r="AS226" s="40">
        <v>0.00023699100000000004</v>
      </c>
      <c r="AT226" s="40">
        <v>-0.00027604</v>
      </c>
      <c r="AU226" s="40">
        <v>0</v>
      </c>
      <c r="AV226" s="40">
        <v>0</v>
      </c>
      <c r="AW226" s="40">
        <v>0</v>
      </c>
      <c r="AX226" s="40">
        <v>0</v>
      </c>
      <c r="AY226" s="40">
        <v>0</v>
      </c>
      <c r="AZ226" s="40">
        <v>0</v>
      </c>
      <c r="BA226" s="40">
        <v>0</v>
      </c>
      <c r="BB226" s="40">
        <v>0.001309</v>
      </c>
      <c r="BC226" s="40">
        <v>-0.001309</v>
      </c>
      <c r="BD226" s="40">
        <v>0.525482</v>
      </c>
      <c r="BE226" s="40">
        <v>-0.522585573</v>
      </c>
      <c r="BF226" s="3">
        <v>0.00025354800000000014</v>
      </c>
      <c r="BG226" s="3"/>
      <c r="BH226" t="s">
        <v>41</v>
      </c>
      <c r="BI226" s="19">
        <v>0</v>
      </c>
      <c r="BJ226" s="19">
        <v>0</v>
      </c>
      <c r="BK226" s="19">
        <v>0</v>
      </c>
      <c r="BL226" s="19">
        <v>-0.11731897607427451</v>
      </c>
      <c r="BM226" s="19">
        <v>0.6582051937539715</v>
      </c>
      <c r="BN226" s="19">
        <v>-0.05024229074311454</v>
      </c>
      <c r="BO226" s="19">
        <v>-0.01280951166690548</v>
      </c>
      <c r="BP226" s="19">
        <v>0</v>
      </c>
      <c r="BQ226" s="19">
        <v>0</v>
      </c>
      <c r="BR226" s="19">
        <v>4.983382079411962</v>
      </c>
      <c r="BS226" s="19">
        <v>328.22227653020707</v>
      </c>
      <c r="BT226" s="19">
        <v>-0.9932511353108903</v>
      </c>
      <c r="BU226" s="19">
        <v>-0.960951</v>
      </c>
      <c r="BV226" s="19">
        <v>6.069067069579248</v>
      </c>
      <c r="BW226" s="19">
        <v>0</v>
      </c>
      <c r="BX226" s="19">
        <v>0</v>
      </c>
      <c r="BY226" s="19">
        <v>0</v>
      </c>
      <c r="BZ226" s="19">
        <v>0</v>
      </c>
      <c r="CA226" s="19">
        <v>0</v>
      </c>
      <c r="CB226" s="19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</row>
    <row r="227" spans="1:87" ht="12.75">
      <c r="A227" t="s">
        <v>42</v>
      </c>
      <c r="B227" s="22">
        <v>0</v>
      </c>
      <c r="C227" s="22">
        <v>0</v>
      </c>
      <c r="D227" s="22">
        <v>0.00952000000000226</v>
      </c>
      <c r="E227" s="22">
        <v>0</v>
      </c>
      <c r="F227" s="22">
        <v>0</v>
      </c>
      <c r="G227" s="22">
        <v>0</v>
      </c>
      <c r="H227" s="22">
        <v>0</v>
      </c>
      <c r="I227" s="22">
        <v>0.033429999999998496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38">
        <v>0</v>
      </c>
      <c r="P227" s="38">
        <v>0</v>
      </c>
      <c r="Q227" s="38">
        <v>0</v>
      </c>
      <c r="R227" s="38">
        <v>0</v>
      </c>
      <c r="S227" s="39">
        <v>0</v>
      </c>
      <c r="T227" s="24">
        <v>0</v>
      </c>
      <c r="U227" s="29">
        <v>0</v>
      </c>
      <c r="V227" s="24">
        <v>0</v>
      </c>
      <c r="W227" s="22">
        <v>0.006490695</v>
      </c>
      <c r="X227" s="22">
        <v>0</v>
      </c>
      <c r="Y227" s="2">
        <v>0</v>
      </c>
      <c r="Z227" s="2">
        <v>0</v>
      </c>
      <c r="AA227" s="24">
        <v>0.001922852</v>
      </c>
      <c r="AB227" s="3">
        <v>0.002192014</v>
      </c>
      <c r="AC227" s="3">
        <v>0</v>
      </c>
      <c r="AD227" s="3"/>
      <c r="AE227" t="s">
        <v>42</v>
      </c>
      <c r="AF227" s="40">
        <v>0</v>
      </c>
      <c r="AG227" s="40">
        <v>0.00952000000000226</v>
      </c>
      <c r="AH227" s="40">
        <v>-0.00952000000000226</v>
      </c>
      <c r="AI227" s="40">
        <v>0</v>
      </c>
      <c r="AJ227" s="40">
        <v>0</v>
      </c>
      <c r="AK227" s="40">
        <v>0</v>
      </c>
      <c r="AL227" s="40">
        <v>0.033429999999998496</v>
      </c>
      <c r="AM227" s="40">
        <v>-0.033429999999998496</v>
      </c>
      <c r="AN227" s="40">
        <v>0</v>
      </c>
      <c r="AO227" s="40">
        <v>0</v>
      </c>
      <c r="AP227" s="40">
        <v>0</v>
      </c>
      <c r="AQ227" s="40">
        <v>0</v>
      </c>
      <c r="AR227" s="40">
        <v>0</v>
      </c>
      <c r="AS227" s="40">
        <v>0</v>
      </c>
      <c r="AT227" s="40">
        <v>0</v>
      </c>
      <c r="AU227" s="40">
        <v>0</v>
      </c>
      <c r="AV227" s="40">
        <v>0</v>
      </c>
      <c r="AW227" s="40">
        <v>0</v>
      </c>
      <c r="AX227" s="40">
        <v>0</v>
      </c>
      <c r="AY227" s="40">
        <v>0</v>
      </c>
      <c r="AZ227" s="40">
        <v>0.006490695</v>
      </c>
      <c r="BA227" s="40">
        <v>-0.006490695</v>
      </c>
      <c r="BB227" s="40">
        <v>0</v>
      </c>
      <c r="BC227" s="40">
        <v>0</v>
      </c>
      <c r="BD227" s="40">
        <v>0.001922852</v>
      </c>
      <c r="BE227" s="40">
        <v>0.0002691619999999999</v>
      </c>
      <c r="BF227" s="3">
        <v>-0.002192014</v>
      </c>
      <c r="BG227" s="3"/>
      <c r="BH227" t="s">
        <v>42</v>
      </c>
      <c r="BI227" s="19">
        <v>0</v>
      </c>
      <c r="BJ227" s="19">
        <v>0</v>
      </c>
      <c r="BK227" s="19">
        <v>0</v>
      </c>
      <c r="BL227" s="19">
        <v>0</v>
      </c>
      <c r="BM227" s="19">
        <v>0</v>
      </c>
      <c r="BN227" s="19">
        <v>0</v>
      </c>
      <c r="BO227" s="19">
        <v>0</v>
      </c>
      <c r="BP227" s="19">
        <v>0</v>
      </c>
      <c r="BQ227" s="19">
        <v>0</v>
      </c>
      <c r="BR227" s="19">
        <v>0</v>
      </c>
      <c r="BS227" s="19">
        <v>0</v>
      </c>
      <c r="BT227" s="19">
        <v>0</v>
      </c>
      <c r="BU227" s="19">
        <v>0</v>
      </c>
      <c r="BV227" s="19">
        <v>0</v>
      </c>
      <c r="BW227" s="19">
        <v>0</v>
      </c>
      <c r="BX227" s="19">
        <v>0</v>
      </c>
      <c r="BY227" s="19">
        <v>0</v>
      </c>
      <c r="BZ227" s="19">
        <v>0</v>
      </c>
      <c r="CA227" s="19">
        <v>0</v>
      </c>
      <c r="CB227" s="19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</row>
    <row r="228" spans="1:87" ht="12.75">
      <c r="A228" t="s">
        <v>43</v>
      </c>
      <c r="B228" s="22">
        <v>0.09599438499999999</v>
      </c>
      <c r="C228" s="22">
        <v>0.400064248</v>
      </c>
      <c r="D228" s="22">
        <v>0.394363534</v>
      </c>
      <c r="E228" s="22">
        <v>0.37017409700000004</v>
      </c>
      <c r="F228" s="22">
        <v>0.9948830369999999</v>
      </c>
      <c r="G228" s="22">
        <v>1.3809457809999999</v>
      </c>
      <c r="H228" s="22">
        <v>1.699160169</v>
      </c>
      <c r="I228" s="22">
        <v>1.8532652379999999</v>
      </c>
      <c r="J228" s="22">
        <v>2.196743644</v>
      </c>
      <c r="K228" s="22">
        <v>2.62541419</v>
      </c>
      <c r="L228" s="22">
        <v>2.728543285</v>
      </c>
      <c r="M228" s="22">
        <v>3.38197004</v>
      </c>
      <c r="N228" s="22">
        <v>2.936</v>
      </c>
      <c r="O228" s="39">
        <v>2.918642842</v>
      </c>
      <c r="P228" s="39">
        <v>2.89628756</v>
      </c>
      <c r="Q228" s="39">
        <v>2.809923478</v>
      </c>
      <c r="R228" s="39">
        <v>2.017952835</v>
      </c>
      <c r="S228" s="39">
        <v>1.795935933</v>
      </c>
      <c r="T228" s="24">
        <v>2.897187448</v>
      </c>
      <c r="U228" s="36">
        <v>3.602021944</v>
      </c>
      <c r="V228" s="36">
        <v>3.410644834</v>
      </c>
      <c r="W228" s="22">
        <v>3.966061998</v>
      </c>
      <c r="X228" s="22">
        <v>3.764089007</v>
      </c>
      <c r="Y228" s="2">
        <v>3.818119465</v>
      </c>
      <c r="Z228" s="2">
        <v>3.865575175</v>
      </c>
      <c r="AA228" s="24">
        <v>3.966876057</v>
      </c>
      <c r="AB228" s="3">
        <v>4.283688142</v>
      </c>
      <c r="AC228" s="3">
        <v>4.179475238</v>
      </c>
      <c r="AD228" s="3"/>
      <c r="AE228" t="s">
        <v>43</v>
      </c>
      <c r="AF228" s="40">
        <v>0.30406986300000005</v>
      </c>
      <c r="AG228" s="40">
        <v>-0.005700713999999996</v>
      </c>
      <c r="AH228" s="40">
        <v>-0.02418943699999998</v>
      </c>
      <c r="AI228" s="40">
        <v>0.6247089399999999</v>
      </c>
      <c r="AJ228" s="40">
        <v>0.38606274399999996</v>
      </c>
      <c r="AK228" s="40">
        <v>0.3182143880000001</v>
      </c>
      <c r="AL228" s="40">
        <v>0.15410506899999987</v>
      </c>
      <c r="AM228" s="40">
        <v>0.34347840600000024</v>
      </c>
      <c r="AN228" s="40">
        <v>0.42867054599999976</v>
      </c>
      <c r="AO228" s="40">
        <v>0.10312909500000034</v>
      </c>
      <c r="AP228" s="40">
        <v>0.6534267549999999</v>
      </c>
      <c r="AQ228" s="40">
        <v>-0.4459700400000002</v>
      </c>
      <c r="AR228" s="40">
        <v>-0.017357157999999817</v>
      </c>
      <c r="AS228" s="40">
        <v>-0.02235528199999992</v>
      </c>
      <c r="AT228" s="40">
        <v>-0.08636408200000023</v>
      </c>
      <c r="AU228" s="40">
        <v>-0.791970643</v>
      </c>
      <c r="AV228" s="40">
        <v>-0.22201690200000002</v>
      </c>
      <c r="AW228" s="40">
        <v>1.101251515</v>
      </c>
      <c r="AX228" s="40">
        <v>0.7048344960000001</v>
      </c>
      <c r="AY228" s="40">
        <v>-0.1913771099999999</v>
      </c>
      <c r="AZ228" s="40">
        <v>0.5554171639999996</v>
      </c>
      <c r="BA228" s="40">
        <v>-0.20197299099999988</v>
      </c>
      <c r="BB228" s="40">
        <v>0.05403045800000017</v>
      </c>
      <c r="BC228" s="40">
        <v>0.04745570999999993</v>
      </c>
      <c r="BD228" s="40">
        <v>0.10130088199999987</v>
      </c>
      <c r="BE228" s="40">
        <v>0.316812085</v>
      </c>
      <c r="BF228" s="3">
        <v>-0.10421290399999972</v>
      </c>
      <c r="BG228" s="3"/>
      <c r="BH228" t="s">
        <v>43</v>
      </c>
      <c r="BI228" s="19">
        <v>3.167579676665464</v>
      </c>
      <c r="BJ228" s="19">
        <v>-0.014249496245912971</v>
      </c>
      <c r="BK228" s="19">
        <v>-0.06133791518360818</v>
      </c>
      <c r="BL228" s="19">
        <v>1.6876084660240283</v>
      </c>
      <c r="BM228" s="19">
        <v>0.38804837316770935</v>
      </c>
      <c r="BN228" s="19">
        <v>0.23043220985082263</v>
      </c>
      <c r="BO228" s="19">
        <v>0.0906948454957573</v>
      </c>
      <c r="BP228" s="19">
        <v>0.1853368848436795</v>
      </c>
      <c r="BQ228" s="19">
        <v>0.19513908560556634</v>
      </c>
      <c r="BR228" s="19">
        <v>0.03928107625562896</v>
      </c>
      <c r="BS228" s="19">
        <v>0.2394782441576696</v>
      </c>
      <c r="BT228" s="19">
        <v>-0.1318669398975516</v>
      </c>
      <c r="BU228" s="19">
        <v>-0.005911838555858248</v>
      </c>
      <c r="BV228" s="19">
        <v>-0.007659478466601608</v>
      </c>
      <c r="BW228" s="19">
        <v>-0.02981889063529321</v>
      </c>
      <c r="BX228" s="19">
        <v>-0.2818477617631408</v>
      </c>
      <c r="BY228" s="19">
        <v>-0.1100208578462638</v>
      </c>
      <c r="BZ228" s="19">
        <v>0.6131908687635796</v>
      </c>
      <c r="CA228" s="19">
        <v>0.24328232420258647</v>
      </c>
      <c r="CB228" s="19">
        <v>-0.05313046754720157</v>
      </c>
      <c r="CC228" s="4">
        <v>0.1628481389979874</v>
      </c>
      <c r="CD228" s="4">
        <v>-0.05092532368426175</v>
      </c>
      <c r="CE228" s="4">
        <v>0.01435419244856347</v>
      </c>
      <c r="CF228" s="4">
        <v>0.012429079402836319</v>
      </c>
      <c r="CG228" s="4">
        <v>0.026205901428368903</v>
      </c>
      <c r="CH228" s="4">
        <v>0.07986437701801885</v>
      </c>
      <c r="CI228" s="4">
        <v>-0.024327845666034884</v>
      </c>
    </row>
    <row r="229" spans="1:87" ht="12.75">
      <c r="A229" t="s">
        <v>44</v>
      </c>
      <c r="B229" s="22">
        <v>0.137517178</v>
      </c>
      <c r="C229" s="22">
        <v>0.141898596</v>
      </c>
      <c r="D229" s="22">
        <v>0.149396956</v>
      </c>
      <c r="E229" s="22">
        <v>0.253113592</v>
      </c>
      <c r="F229" s="22">
        <v>0.226213348</v>
      </c>
      <c r="G229" s="22">
        <v>0.268705056</v>
      </c>
      <c r="H229" s="22">
        <v>0.329434193</v>
      </c>
      <c r="I229" s="22">
        <v>0.114203102</v>
      </c>
      <c r="J229" s="22">
        <v>0.165847342</v>
      </c>
      <c r="K229" s="22">
        <v>0.19518832900000002</v>
      </c>
      <c r="L229" s="22">
        <v>0.141188503</v>
      </c>
      <c r="M229" s="22">
        <v>0.208601827</v>
      </c>
      <c r="N229" s="22">
        <v>0.12279999999999999</v>
      </c>
      <c r="O229" s="39">
        <v>0.108988413</v>
      </c>
      <c r="P229" s="39">
        <v>0.106711824</v>
      </c>
      <c r="Q229" s="39">
        <v>0.116735873</v>
      </c>
      <c r="R229" s="39">
        <v>0.142676586</v>
      </c>
      <c r="S229" s="39">
        <v>0.177596817</v>
      </c>
      <c r="T229" s="24">
        <v>0.19001531</v>
      </c>
      <c r="U229" s="29">
        <v>0.307688745</v>
      </c>
      <c r="V229" s="24">
        <v>0.371031395</v>
      </c>
      <c r="W229" s="22">
        <v>0.398272788</v>
      </c>
      <c r="X229" s="22">
        <v>0.377111904</v>
      </c>
      <c r="Y229" s="2">
        <v>0.313216224</v>
      </c>
      <c r="Z229" s="2">
        <v>0.37440393</v>
      </c>
      <c r="AA229" s="24">
        <v>0.404892133</v>
      </c>
      <c r="AB229" s="3">
        <v>0.359029124</v>
      </c>
      <c r="AC229" s="3">
        <v>0.281819975</v>
      </c>
      <c r="AD229" s="3"/>
      <c r="AE229" t="s">
        <v>44</v>
      </c>
      <c r="AF229" s="40">
        <v>0.004381417999999998</v>
      </c>
      <c r="AG229" s="40">
        <v>0.0074983600000000095</v>
      </c>
      <c r="AH229" s="40">
        <v>0.103716636</v>
      </c>
      <c r="AI229" s="40">
        <v>-0.02690024399999999</v>
      </c>
      <c r="AJ229" s="40">
        <v>0.04249170799999999</v>
      </c>
      <c r="AK229" s="40">
        <v>0.06072913699999999</v>
      </c>
      <c r="AL229" s="40">
        <v>-0.21523109099999999</v>
      </c>
      <c r="AM229" s="40">
        <v>0.05164424000000001</v>
      </c>
      <c r="AN229" s="40">
        <v>0.029340987000000013</v>
      </c>
      <c r="AO229" s="40">
        <v>-0.05399982600000003</v>
      </c>
      <c r="AP229" s="40">
        <v>0.067413324</v>
      </c>
      <c r="AQ229" s="40">
        <v>-0.085801827</v>
      </c>
      <c r="AR229" s="40">
        <v>-0.013811586999999986</v>
      </c>
      <c r="AS229" s="40">
        <v>-0.0022765890000000094</v>
      </c>
      <c r="AT229" s="40">
        <v>0.010024049000000007</v>
      </c>
      <c r="AU229" s="40">
        <v>0.02594071299999999</v>
      </c>
      <c r="AV229" s="40">
        <v>0.034920230999999996</v>
      </c>
      <c r="AW229" s="40">
        <v>0.012418493000000003</v>
      </c>
      <c r="AX229" s="40">
        <v>0.11767343499999999</v>
      </c>
      <c r="AY229" s="40">
        <v>0.06334265</v>
      </c>
      <c r="AZ229" s="40">
        <v>0.027241393000000003</v>
      </c>
      <c r="BA229" s="40">
        <v>-0.02116088399999999</v>
      </c>
      <c r="BB229" s="40">
        <v>-0.06389568000000001</v>
      </c>
      <c r="BC229" s="40">
        <v>0.06118770600000001</v>
      </c>
      <c r="BD229" s="40">
        <v>0.03048820299999999</v>
      </c>
      <c r="BE229" s="40">
        <v>-0.04586300900000001</v>
      </c>
      <c r="BF229" s="3">
        <v>-0.07720914899999998</v>
      </c>
      <c r="BG229" s="3"/>
      <c r="BH229" t="s">
        <v>44</v>
      </c>
      <c r="BI229" s="19">
        <v>0.031860877773393505</v>
      </c>
      <c r="BJ229" s="19">
        <v>0.052843088031681515</v>
      </c>
      <c r="BK229" s="19">
        <v>0.694235269425436</v>
      </c>
      <c r="BL229" s="19">
        <v>-0.1062773586651166</v>
      </c>
      <c r="BM229" s="19">
        <v>0.18783908366008528</v>
      </c>
      <c r="BN229" s="19">
        <v>0.22600667774557986</v>
      </c>
      <c r="BO229" s="19">
        <v>-0.6533356147399064</v>
      </c>
      <c r="BP229" s="19">
        <v>0.4522139862715814</v>
      </c>
      <c r="BQ229" s="19">
        <v>0.1769156300376524</v>
      </c>
      <c r="BR229" s="19">
        <v>-0.2766549940596091</v>
      </c>
      <c r="BS229" s="19">
        <v>0.4774703504009813</v>
      </c>
      <c r="BT229" s="19">
        <v>-0.41131867459626803</v>
      </c>
      <c r="BU229" s="19">
        <v>-0.11247220684039078</v>
      </c>
      <c r="BV229" s="19">
        <v>-0.0208883581046364</v>
      </c>
      <c r="BW229" s="19">
        <v>0.0939356916999189</v>
      </c>
      <c r="BX229" s="19">
        <v>0.2222171499929588</v>
      </c>
      <c r="BY229" s="19">
        <v>0.24475095724536047</v>
      </c>
      <c r="BZ229" s="19">
        <v>0.0699252002923003</v>
      </c>
      <c r="CA229" s="19">
        <v>0.6192839671708559</v>
      </c>
      <c r="CB229" s="19">
        <v>0.20586599617090318</v>
      </c>
      <c r="CC229" s="4">
        <v>0.07342072225451435</v>
      </c>
      <c r="CD229" s="4">
        <v>-0.05313163398951573</v>
      </c>
      <c r="CE229" s="4">
        <v>-0.16943426956896065</v>
      </c>
      <c r="CF229" s="4">
        <v>0.19535292654572073</v>
      </c>
      <c r="CG229" s="4">
        <v>0.08143131136470708</v>
      </c>
      <c r="CH229" s="4">
        <v>-0.11327216624384256</v>
      </c>
      <c r="CI229" s="4">
        <v>-0.2150498214178301</v>
      </c>
    </row>
    <row r="235" spans="2:103" ht="12.75">
      <c r="B235" s="5">
        <v>1983</v>
      </c>
      <c r="C235" s="5">
        <v>1984</v>
      </c>
      <c r="D235" s="5" t="s">
        <v>21</v>
      </c>
      <c r="E235" s="5" t="s">
        <v>22</v>
      </c>
      <c r="F235" s="5" t="s">
        <v>23</v>
      </c>
      <c r="G235" s="5" t="s">
        <v>24</v>
      </c>
      <c r="H235" s="5" t="s">
        <v>25</v>
      </c>
      <c r="I235" s="5" t="s">
        <v>26</v>
      </c>
      <c r="J235" s="5" t="s">
        <v>27</v>
      </c>
      <c r="K235" s="5" t="s">
        <v>28</v>
      </c>
      <c r="L235" s="5" t="s">
        <v>29</v>
      </c>
      <c r="M235" s="5" t="s">
        <v>30</v>
      </c>
      <c r="N235" s="5">
        <v>1995</v>
      </c>
      <c r="O235" s="7">
        <v>1996</v>
      </c>
      <c r="P235" s="7">
        <v>1997</v>
      </c>
      <c r="Q235" s="1">
        <v>1998</v>
      </c>
      <c r="R235" s="1">
        <v>1999</v>
      </c>
      <c r="S235" s="7">
        <v>2000</v>
      </c>
      <c r="T235" s="7">
        <v>2001</v>
      </c>
      <c r="U235" s="28">
        <v>2002</v>
      </c>
      <c r="V235" s="21">
        <v>2003</v>
      </c>
      <c r="W235" s="21">
        <v>2004</v>
      </c>
      <c r="X235" s="21">
        <v>2005</v>
      </c>
      <c r="Y235" s="21">
        <v>2006</v>
      </c>
      <c r="Z235" s="21">
        <v>2007</v>
      </c>
      <c r="AA235" s="21">
        <v>2008</v>
      </c>
      <c r="AB235" s="21">
        <v>2009</v>
      </c>
      <c r="AC235" s="21">
        <v>2010</v>
      </c>
      <c r="AF235" s="5" t="s">
        <v>0</v>
      </c>
      <c r="AG235" s="5" t="s">
        <v>1</v>
      </c>
      <c r="AH235" s="5" t="s">
        <v>2</v>
      </c>
      <c r="AI235" s="5" t="s">
        <v>3</v>
      </c>
      <c r="AJ235" s="5" t="s">
        <v>4</v>
      </c>
      <c r="AK235" s="5" t="s">
        <v>5</v>
      </c>
      <c r="AL235" s="5" t="s">
        <v>6</v>
      </c>
      <c r="AM235" s="5" t="s">
        <v>7</v>
      </c>
      <c r="AN235" s="5" t="s">
        <v>8</v>
      </c>
      <c r="AO235" s="5" t="s">
        <v>9</v>
      </c>
      <c r="AP235" s="5" t="s">
        <v>10</v>
      </c>
      <c r="AQ235" s="5" t="s">
        <v>11</v>
      </c>
      <c r="AR235" s="6" t="s">
        <v>12</v>
      </c>
      <c r="AS235" s="5" t="s">
        <v>13</v>
      </c>
      <c r="AT235" s="5" t="s">
        <v>14</v>
      </c>
      <c r="AU235" s="5" t="s">
        <v>15</v>
      </c>
      <c r="AV235" s="5" t="s">
        <v>16</v>
      </c>
      <c r="AW235" s="5" t="s">
        <v>17</v>
      </c>
      <c r="AX235" s="5" t="s">
        <v>18</v>
      </c>
      <c r="AY235" s="5" t="s">
        <v>70</v>
      </c>
      <c r="AZ235" s="5" t="s">
        <v>78</v>
      </c>
      <c r="BA235" s="5" t="s">
        <v>82</v>
      </c>
      <c r="BB235" s="5" t="s">
        <v>83</v>
      </c>
      <c r="BC235" s="5" t="s">
        <v>84</v>
      </c>
      <c r="BD235" s="5" t="s">
        <v>85</v>
      </c>
      <c r="BE235" s="5" t="s">
        <v>86</v>
      </c>
      <c r="BF235" s="5" t="s">
        <v>90</v>
      </c>
      <c r="BG235" s="5"/>
      <c r="BI235" s="5" t="s">
        <v>0</v>
      </c>
      <c r="BJ235" s="5" t="s">
        <v>1</v>
      </c>
      <c r="BK235" s="5" t="s">
        <v>2</v>
      </c>
      <c r="BL235" s="5" t="s">
        <v>3</v>
      </c>
      <c r="BM235" s="5" t="s">
        <v>4</v>
      </c>
      <c r="BN235" s="5" t="s">
        <v>5</v>
      </c>
      <c r="BO235" s="5" t="s">
        <v>6</v>
      </c>
      <c r="BP235" s="5" t="s">
        <v>7</v>
      </c>
      <c r="BQ235" s="5" t="s">
        <v>8</v>
      </c>
      <c r="BR235" s="5" t="s">
        <v>9</v>
      </c>
      <c r="BS235" s="5" t="s">
        <v>10</v>
      </c>
      <c r="BT235" s="5" t="s">
        <v>11</v>
      </c>
      <c r="BU235" s="6" t="s">
        <v>12</v>
      </c>
      <c r="BV235" s="5" t="s">
        <v>13</v>
      </c>
      <c r="BW235" s="5" t="s">
        <v>14</v>
      </c>
      <c r="BX235" s="5" t="s">
        <v>15</v>
      </c>
      <c r="BY235" s="5" t="s">
        <v>16</v>
      </c>
      <c r="BZ235" s="5" t="s">
        <v>17</v>
      </c>
      <c r="CA235" s="5" t="s">
        <v>18</v>
      </c>
      <c r="CB235" s="5" t="s">
        <v>70</v>
      </c>
      <c r="CC235" s="5" t="s">
        <v>78</v>
      </c>
      <c r="CD235" s="5" t="s">
        <v>82</v>
      </c>
      <c r="CE235" s="5" t="s">
        <v>83</v>
      </c>
      <c r="CF235" s="5" t="s">
        <v>84</v>
      </c>
      <c r="CG235" s="5" t="s">
        <v>85</v>
      </c>
      <c r="CH235" s="5" t="s">
        <v>86</v>
      </c>
      <c r="CI235" s="5" t="s">
        <v>90</v>
      </c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</row>
    <row r="236" spans="1:103" ht="12.75">
      <c r="A236" s="1" t="s">
        <v>68</v>
      </c>
      <c r="B236" s="5" t="s">
        <v>69</v>
      </c>
      <c r="C236" s="5" t="s">
        <v>69</v>
      </c>
      <c r="D236" s="5" t="s">
        <v>69</v>
      </c>
      <c r="E236" s="5" t="s">
        <v>69</v>
      </c>
      <c r="F236" s="5" t="s">
        <v>69</v>
      </c>
      <c r="G236" s="5" t="s">
        <v>69</v>
      </c>
      <c r="H236" s="5" t="s">
        <v>69</v>
      </c>
      <c r="I236" s="5" t="s">
        <v>69</v>
      </c>
      <c r="J236" s="5" t="s">
        <v>69</v>
      </c>
      <c r="K236" s="5" t="s">
        <v>69</v>
      </c>
      <c r="L236" s="5" t="s">
        <v>69</v>
      </c>
      <c r="M236" s="5" t="s">
        <v>69</v>
      </c>
      <c r="N236" s="5" t="s">
        <v>69</v>
      </c>
      <c r="O236" s="5" t="s">
        <v>69</v>
      </c>
      <c r="P236" s="5" t="s">
        <v>69</v>
      </c>
      <c r="Q236" s="5" t="s">
        <v>69</v>
      </c>
      <c r="R236" s="5" t="s">
        <v>69</v>
      </c>
      <c r="S236" s="5" t="s">
        <v>69</v>
      </c>
      <c r="T236" s="5" t="s">
        <v>69</v>
      </c>
      <c r="U236" s="30" t="s">
        <v>69</v>
      </c>
      <c r="V236" s="24" t="s">
        <v>32</v>
      </c>
      <c r="W236" s="24" t="s">
        <v>32</v>
      </c>
      <c r="X236" s="24" t="s">
        <v>32</v>
      </c>
      <c r="Y236" s="24" t="s">
        <v>32</v>
      </c>
      <c r="Z236" s="24" t="s">
        <v>32</v>
      </c>
      <c r="AA236" s="24" t="s">
        <v>32</v>
      </c>
      <c r="AB236" s="24" t="s">
        <v>32</v>
      </c>
      <c r="AC236" s="24" t="s">
        <v>32</v>
      </c>
      <c r="AE236" s="1" t="s">
        <v>68</v>
      </c>
      <c r="AF236" s="5">
        <v>1984</v>
      </c>
      <c r="AG236" s="5">
        <v>1985</v>
      </c>
      <c r="AH236" s="5">
        <v>1986</v>
      </c>
      <c r="AI236" s="5">
        <v>1987</v>
      </c>
      <c r="AJ236" s="5" t="s">
        <v>24</v>
      </c>
      <c r="AK236" s="5" t="s">
        <v>25</v>
      </c>
      <c r="AL236" s="5" t="s">
        <v>26</v>
      </c>
      <c r="AM236" s="5" t="s">
        <v>27</v>
      </c>
      <c r="AN236" s="5" t="s">
        <v>28</v>
      </c>
      <c r="AO236" s="5" t="s">
        <v>29</v>
      </c>
      <c r="AP236" s="5" t="s">
        <v>30</v>
      </c>
      <c r="AQ236" s="5" t="s">
        <v>31</v>
      </c>
      <c r="AR236" s="5">
        <v>1996</v>
      </c>
      <c r="AS236" s="5">
        <v>1997</v>
      </c>
      <c r="AT236" s="5">
        <v>1998</v>
      </c>
      <c r="AU236" s="5">
        <v>1999</v>
      </c>
      <c r="AV236" s="5">
        <v>2000</v>
      </c>
      <c r="AW236" s="1">
        <v>2001</v>
      </c>
      <c r="AX236" s="1">
        <v>2002</v>
      </c>
      <c r="AY236" s="1">
        <v>2003</v>
      </c>
      <c r="AZ236" s="5">
        <v>2004</v>
      </c>
      <c r="BA236" s="5">
        <v>2005</v>
      </c>
      <c r="BB236" s="5">
        <v>2006</v>
      </c>
      <c r="BC236" s="5">
        <v>2007</v>
      </c>
      <c r="BD236" s="5">
        <v>2008</v>
      </c>
      <c r="BE236" s="5">
        <v>2009</v>
      </c>
      <c r="BF236" s="5">
        <v>2010</v>
      </c>
      <c r="BG236" s="5"/>
      <c r="BH236" s="1" t="s">
        <v>68</v>
      </c>
      <c r="BI236" s="5">
        <v>1984</v>
      </c>
      <c r="BJ236" s="5">
        <v>1985</v>
      </c>
      <c r="BK236" s="5">
        <v>1986</v>
      </c>
      <c r="BL236" s="5">
        <v>1987</v>
      </c>
      <c r="BM236" s="5" t="s">
        <v>24</v>
      </c>
      <c r="BN236" s="5" t="s">
        <v>25</v>
      </c>
      <c r="BO236" s="5" t="s">
        <v>26</v>
      </c>
      <c r="BP236" s="5" t="s">
        <v>27</v>
      </c>
      <c r="BQ236" s="5" t="s">
        <v>28</v>
      </c>
      <c r="BR236" s="5" t="s">
        <v>29</v>
      </c>
      <c r="BS236" s="5" t="s">
        <v>30</v>
      </c>
      <c r="BT236" s="5" t="s">
        <v>31</v>
      </c>
      <c r="BU236" s="5">
        <v>1996</v>
      </c>
      <c r="BV236" s="5">
        <v>1997</v>
      </c>
      <c r="BW236" s="5">
        <v>1998</v>
      </c>
      <c r="BX236" s="5">
        <v>1999</v>
      </c>
      <c r="BY236" s="5">
        <v>2000</v>
      </c>
      <c r="BZ236" s="5">
        <v>2001</v>
      </c>
      <c r="CA236" s="5">
        <v>2002</v>
      </c>
      <c r="CB236" s="5">
        <v>2003</v>
      </c>
      <c r="CC236" s="5">
        <v>2004</v>
      </c>
      <c r="CD236" s="5">
        <v>2005</v>
      </c>
      <c r="CE236" s="5">
        <v>2006</v>
      </c>
      <c r="CF236" s="5">
        <v>2007</v>
      </c>
      <c r="CG236" s="5">
        <v>2008</v>
      </c>
      <c r="CH236" s="5">
        <v>2009</v>
      </c>
      <c r="CI236" s="5">
        <v>2010</v>
      </c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</row>
    <row r="237" spans="1:103" ht="12.75">
      <c r="A237" s="16" t="s">
        <v>79</v>
      </c>
      <c r="AE237" s="16" t="s">
        <v>79</v>
      </c>
      <c r="AF237" s="5" t="s">
        <v>32</v>
      </c>
      <c r="AG237" s="5" t="s">
        <v>32</v>
      </c>
      <c r="AH237" s="5" t="s">
        <v>32</v>
      </c>
      <c r="AI237" s="5" t="s">
        <v>32</v>
      </c>
      <c r="AJ237" s="5" t="s">
        <v>32</v>
      </c>
      <c r="AK237" s="5" t="s">
        <v>32</v>
      </c>
      <c r="AL237" s="5" t="s">
        <v>32</v>
      </c>
      <c r="AM237" s="5" t="s">
        <v>32</v>
      </c>
      <c r="AN237" s="5" t="s">
        <v>32</v>
      </c>
      <c r="AO237" s="5" t="s">
        <v>32</v>
      </c>
      <c r="AP237" s="5" t="s">
        <v>32</v>
      </c>
      <c r="AQ237" s="5" t="s">
        <v>32</v>
      </c>
      <c r="AR237" s="8" t="s">
        <v>32</v>
      </c>
      <c r="AS237" s="9" t="s">
        <v>32</v>
      </c>
      <c r="AT237" s="9" t="s">
        <v>32</v>
      </c>
      <c r="AU237" s="9" t="s">
        <v>32</v>
      </c>
      <c r="AV237" s="9" t="s">
        <v>32</v>
      </c>
      <c r="AW237" s="9" t="s">
        <v>32</v>
      </c>
      <c r="AX237" s="9" t="s">
        <v>32</v>
      </c>
      <c r="AY237" s="9" t="s">
        <v>32</v>
      </c>
      <c r="AZ237" s="23" t="s">
        <v>32</v>
      </c>
      <c r="BA237" s="23" t="s">
        <v>32</v>
      </c>
      <c r="BB237" s="23" t="s">
        <v>32</v>
      </c>
      <c r="BC237" s="23" t="s">
        <v>32</v>
      </c>
      <c r="BD237" s="23" t="s">
        <v>32</v>
      </c>
      <c r="BE237" s="23" t="s">
        <v>32</v>
      </c>
      <c r="BF237" s="23" t="s">
        <v>32</v>
      </c>
      <c r="BG237" s="23"/>
      <c r="BH237" s="16" t="s">
        <v>79</v>
      </c>
      <c r="BI237" s="5" t="s">
        <v>32</v>
      </c>
      <c r="BJ237" s="5" t="s">
        <v>32</v>
      </c>
      <c r="BK237" s="5" t="s">
        <v>32</v>
      </c>
      <c r="BL237" s="5" t="s">
        <v>32</v>
      </c>
      <c r="BM237" s="5" t="s">
        <v>32</v>
      </c>
      <c r="BN237" s="5" t="s">
        <v>32</v>
      </c>
      <c r="BO237" s="5" t="s">
        <v>32</v>
      </c>
      <c r="BP237" s="5" t="s">
        <v>32</v>
      </c>
      <c r="BQ237" s="5" t="s">
        <v>32</v>
      </c>
      <c r="BR237" s="5" t="s">
        <v>32</v>
      </c>
      <c r="BS237" s="5" t="s">
        <v>32</v>
      </c>
      <c r="BT237" s="5" t="s">
        <v>32</v>
      </c>
      <c r="BU237" s="22" t="s">
        <v>32</v>
      </c>
      <c r="BV237" s="23" t="s">
        <v>32</v>
      </c>
      <c r="BW237" s="23" t="s">
        <v>32</v>
      </c>
      <c r="BX237" s="23" t="s">
        <v>32</v>
      </c>
      <c r="BY237" s="23" t="s">
        <v>32</v>
      </c>
      <c r="BZ237" s="23" t="s">
        <v>32</v>
      </c>
      <c r="CA237" s="23" t="s">
        <v>32</v>
      </c>
      <c r="CB237" s="23" t="s">
        <v>32</v>
      </c>
      <c r="CC237" s="23" t="s">
        <v>32</v>
      </c>
      <c r="CD237" s="23" t="s">
        <v>32</v>
      </c>
      <c r="CE237" s="23" t="s">
        <v>32</v>
      </c>
      <c r="CF237" s="23" t="s">
        <v>32</v>
      </c>
      <c r="CG237" s="23" t="s">
        <v>32</v>
      </c>
      <c r="CH237" s="23" t="s">
        <v>32</v>
      </c>
      <c r="CI237" s="23" t="s">
        <v>32</v>
      </c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</row>
    <row r="239" spans="1:87" ht="12.75">
      <c r="A239" t="s">
        <v>40</v>
      </c>
      <c r="B239" s="18">
        <v>701.675913525</v>
      </c>
      <c r="C239" s="18">
        <v>731.17696053</v>
      </c>
      <c r="D239" s="18">
        <v>788.926048919</v>
      </c>
      <c r="E239" s="18">
        <v>830.059509972</v>
      </c>
      <c r="F239" s="18">
        <v>849.876479579</v>
      </c>
      <c r="G239" s="18">
        <v>887.093697973</v>
      </c>
      <c r="H239" s="18">
        <v>936.949519849</v>
      </c>
      <c r="I239" s="18">
        <v>1010.32036344</v>
      </c>
      <c r="J239" s="18">
        <v>1107.653772709</v>
      </c>
      <c r="K239" s="18">
        <v>1207.068902815</v>
      </c>
      <c r="L239" s="18">
        <v>1273.250949333</v>
      </c>
      <c r="M239" s="18">
        <v>1311.623910909</v>
      </c>
      <c r="N239" s="18">
        <v>1369.793324476</v>
      </c>
      <c r="O239" s="18">
        <v>1399.587134897</v>
      </c>
      <c r="P239" s="18">
        <v>1439.890921271</v>
      </c>
      <c r="Q239" s="18">
        <v>1486.40603799</v>
      </c>
      <c r="R239" s="18">
        <v>1555.651169615</v>
      </c>
      <c r="S239" s="18">
        <v>1650.788271914</v>
      </c>
      <c r="T239" s="18">
        <v>1794.907005701</v>
      </c>
      <c r="U239" s="31">
        <v>1937.278393895</v>
      </c>
      <c r="V239" s="18">
        <v>2061.48597179</v>
      </c>
      <c r="W239" s="18">
        <v>2162.203724398</v>
      </c>
      <c r="X239" s="18">
        <v>2284.760353148</v>
      </c>
      <c r="Y239" s="18">
        <v>2448.484189405</v>
      </c>
      <c r="Z239" s="18">
        <v>2556.213418331</v>
      </c>
      <c r="AA239" s="3">
        <v>2792.611304627</v>
      </c>
      <c r="AB239">
        <v>3201.004632183</v>
      </c>
      <c r="AC239">
        <v>3276.421797609</v>
      </c>
      <c r="AD239" s="2"/>
      <c r="AE239" t="s">
        <v>40</v>
      </c>
      <c r="AF239" s="3">
        <v>29.50104700499992</v>
      </c>
      <c r="AG239" s="3">
        <v>57.74908838900001</v>
      </c>
      <c r="AH239" s="3">
        <v>41.13346105300002</v>
      </c>
      <c r="AI239" s="3">
        <v>19.816969607000033</v>
      </c>
      <c r="AJ239" s="3">
        <v>37.21721839399993</v>
      </c>
      <c r="AK239" s="3">
        <v>49.85582187600005</v>
      </c>
      <c r="AL239" s="3">
        <v>73.37084359100004</v>
      </c>
      <c r="AM239" s="3">
        <v>97.33340926899984</v>
      </c>
      <c r="AN239" s="3">
        <v>99.4151301060001</v>
      </c>
      <c r="AO239" s="3">
        <v>66.1820465180001</v>
      </c>
      <c r="AP239" s="3">
        <v>38.37296157599985</v>
      </c>
      <c r="AQ239" s="3">
        <v>58.16941356699999</v>
      </c>
      <c r="AR239" s="3">
        <v>29.79381042099999</v>
      </c>
      <c r="AS239" s="3">
        <v>40.30378637400008</v>
      </c>
      <c r="AT239" s="3">
        <v>46.515116718999934</v>
      </c>
      <c r="AU239" s="3">
        <v>69.24513162500011</v>
      </c>
      <c r="AV239" s="3">
        <v>95.13710229899993</v>
      </c>
      <c r="AW239" s="3">
        <v>144.11873378699988</v>
      </c>
      <c r="AX239" s="3">
        <v>142.37138819400002</v>
      </c>
      <c r="AY239" s="3">
        <v>124.20757789499999</v>
      </c>
      <c r="AZ239" s="3">
        <v>100.71775260799996</v>
      </c>
      <c r="BA239" s="3">
        <v>122.55662875000007</v>
      </c>
      <c r="BB239" s="3">
        <v>163.72383625700013</v>
      </c>
      <c r="BC239" s="3">
        <v>107.7292289259999</v>
      </c>
      <c r="BD239" s="3">
        <v>236.39788629600025</v>
      </c>
      <c r="BE239" s="40">
        <v>408.3933275559998</v>
      </c>
      <c r="BF239" s="3">
        <v>75.41716542599988</v>
      </c>
      <c r="BG239" s="3"/>
      <c r="BH239" t="s">
        <v>40</v>
      </c>
      <c r="BI239" s="4">
        <v>0.04204369344359549</v>
      </c>
      <c r="BJ239" s="4">
        <v>0.0789810011890146</v>
      </c>
      <c r="BK239" s="4">
        <v>0.052138551020544696</v>
      </c>
      <c r="BL239" s="4">
        <v>0.023874155249023664</v>
      </c>
      <c r="BM239" s="4">
        <v>0.0437913264906873</v>
      </c>
      <c r="BN239" s="4">
        <v>0.05620130318806243</v>
      </c>
      <c r="BO239" s="4">
        <v>0.07830821408908409</v>
      </c>
      <c r="BP239" s="4">
        <v>0.0963391541843155</v>
      </c>
      <c r="BQ239" s="4">
        <v>0.08975289260547502</v>
      </c>
      <c r="BR239" s="4">
        <v>0.054828723003017686</v>
      </c>
      <c r="BS239" s="4">
        <v>0.030137783597256888</v>
      </c>
      <c r="BT239" s="4">
        <v>0.044349156098173456</v>
      </c>
      <c r="BU239" s="4">
        <v>0.02175058812788221</v>
      </c>
      <c r="BV239" s="4">
        <v>0.028796911152635142</v>
      </c>
      <c r="BW239" s="4">
        <v>0.03230461143399722</v>
      </c>
      <c r="BX239" s="4">
        <v>0.04658560975615868</v>
      </c>
      <c r="BY239" s="4">
        <v>0.06115580674975156</v>
      </c>
      <c r="BZ239" s="4">
        <v>0.08730297897010256</v>
      </c>
      <c r="CA239" s="4">
        <v>0.07931964594366099</v>
      </c>
      <c r="CB239" s="4">
        <v>0.06411447022091343</v>
      </c>
      <c r="CC239" s="4">
        <v>0.048856870231596176</v>
      </c>
      <c r="CD239" s="4">
        <v>0.05668135123766945</v>
      </c>
      <c r="CE239" s="4">
        <v>0.07165908495891805</v>
      </c>
      <c r="CF239" s="4">
        <v>0.04399833553843732</v>
      </c>
      <c r="CG239" s="4">
        <v>0.0924797141743935</v>
      </c>
      <c r="CH239" s="4">
        <v>0.1462406625939472</v>
      </c>
      <c r="CI239" s="4">
        <v>0.02356046744442459</v>
      </c>
    </row>
    <row r="240" spans="1:87" ht="12.75">
      <c r="A240" t="s">
        <v>41</v>
      </c>
      <c r="B240" s="18">
        <v>102.600978297</v>
      </c>
      <c r="C240" s="18">
        <v>108.65256546</v>
      </c>
      <c r="D240" s="18">
        <v>115.495242453</v>
      </c>
      <c r="E240" s="18">
        <v>120.627245689</v>
      </c>
      <c r="F240" s="18">
        <v>126.853950631</v>
      </c>
      <c r="G240" s="18">
        <v>134.284962722</v>
      </c>
      <c r="H240" s="18">
        <v>142.91571359</v>
      </c>
      <c r="I240" s="18">
        <v>146.04806879</v>
      </c>
      <c r="J240" s="18">
        <v>156.277695469</v>
      </c>
      <c r="K240" s="18">
        <v>161.512058464</v>
      </c>
      <c r="L240" s="18">
        <v>166.173499856</v>
      </c>
      <c r="M240" s="18">
        <v>170.239665987</v>
      </c>
      <c r="N240" s="18">
        <v>168.150613473</v>
      </c>
      <c r="O240" s="18">
        <v>169.731086125</v>
      </c>
      <c r="P240" s="18">
        <v>166.14463873</v>
      </c>
      <c r="Q240" s="18">
        <v>170.170543409</v>
      </c>
      <c r="R240" s="18">
        <v>177.278501279</v>
      </c>
      <c r="S240" s="18">
        <v>184.536532585</v>
      </c>
      <c r="T240" s="18">
        <v>188.074605469</v>
      </c>
      <c r="U240" s="31">
        <v>199.032082039</v>
      </c>
      <c r="V240" s="18">
        <v>210.677312249</v>
      </c>
      <c r="W240" s="18">
        <v>225.601344257</v>
      </c>
      <c r="X240" s="18">
        <v>231.511398835</v>
      </c>
      <c r="Y240" s="18">
        <v>243.477853712</v>
      </c>
      <c r="Z240" s="18">
        <v>252.59438057</v>
      </c>
      <c r="AA240" s="3">
        <v>253.961853036</v>
      </c>
      <c r="AB240" s="3">
        <v>299.413089399</v>
      </c>
      <c r="AC240" s="3">
        <v>342.93289731</v>
      </c>
      <c r="AE240" t="s">
        <v>41</v>
      </c>
      <c r="AF240" s="3">
        <v>6.051587163000008</v>
      </c>
      <c r="AG240" s="3">
        <v>6.842676992999998</v>
      </c>
      <c r="AH240" s="3">
        <v>5.132003236000003</v>
      </c>
      <c r="AI240" s="3">
        <v>6.226704941999998</v>
      </c>
      <c r="AJ240" s="3">
        <v>7.431012090999985</v>
      </c>
      <c r="AK240" s="3">
        <v>8.630750868000007</v>
      </c>
      <c r="AL240" s="3">
        <v>3.1323552000000063</v>
      </c>
      <c r="AM240" s="3">
        <v>10.229626679000006</v>
      </c>
      <c r="AN240" s="3">
        <v>5.234362994999998</v>
      </c>
      <c r="AO240" s="3">
        <v>4.661441392</v>
      </c>
      <c r="AP240" s="3">
        <v>4.066166130999989</v>
      </c>
      <c r="AQ240" s="3">
        <v>-2.0890525140000022</v>
      </c>
      <c r="AR240" s="3">
        <v>1.5804726519999974</v>
      </c>
      <c r="AS240" s="3">
        <v>-3.5864473949999933</v>
      </c>
      <c r="AT240" s="3">
        <v>4.025904679000007</v>
      </c>
      <c r="AU240" s="3">
        <v>7.107957870000007</v>
      </c>
      <c r="AV240" s="3">
        <v>7.258031305999992</v>
      </c>
      <c r="AW240" s="3">
        <v>3.5380728840000017</v>
      </c>
      <c r="AX240" s="3">
        <v>10.957476569999983</v>
      </c>
      <c r="AY240" s="3">
        <v>11.645230210000022</v>
      </c>
      <c r="AZ240" s="3">
        <v>14.924032007999983</v>
      </c>
      <c r="BA240" s="3">
        <v>5.9100545780000004</v>
      </c>
      <c r="BB240" s="3">
        <v>11.966454877000018</v>
      </c>
      <c r="BC240" s="3">
        <v>9.116526857999986</v>
      </c>
      <c r="BD240" s="3">
        <v>1.3674724660000095</v>
      </c>
      <c r="BE240" s="40">
        <v>45.45123636299999</v>
      </c>
      <c r="BF240" s="3">
        <v>43.51980791099999</v>
      </c>
      <c r="BG240" s="3"/>
      <c r="BH240" t="s">
        <v>41</v>
      </c>
      <c r="BI240" s="4">
        <v>0.05898176862877879</v>
      </c>
      <c r="BJ240" s="4">
        <v>0.06297759251270603</v>
      </c>
      <c r="BK240" s="4">
        <v>0.04443475875717077</v>
      </c>
      <c r="BL240" s="4">
        <v>0.051619390846854185</v>
      </c>
      <c r="BM240" s="4">
        <v>0.05857927210021024</v>
      </c>
      <c r="BN240" s="4">
        <v>0.0642719087308949</v>
      </c>
      <c r="BO240" s="4">
        <v>0.021917500331602315</v>
      </c>
      <c r="BP240" s="4">
        <v>0.07004287536118681</v>
      </c>
      <c r="BQ240" s="4">
        <v>0.033493986325376236</v>
      </c>
      <c r="BR240" s="4">
        <v>0.028861259254144206</v>
      </c>
      <c r="BS240" s="4">
        <v>0.024469401766969958</v>
      </c>
      <c r="BT240" s="4">
        <v>-0.012271244200864024</v>
      </c>
      <c r="BU240" s="4">
        <v>0.009399148890133395</v>
      </c>
      <c r="BV240" s="4">
        <v>-0.021130174070521895</v>
      </c>
      <c r="BW240" s="4">
        <v>0.02423132464444107</v>
      </c>
      <c r="BX240" s="4">
        <v>0.04176961375104876</v>
      </c>
      <c r="BY240" s="4">
        <v>0.04094140718494308</v>
      </c>
      <c r="BZ240" s="4">
        <v>0.019172750427454345</v>
      </c>
      <c r="CA240" s="4">
        <v>0.05826132955417038</v>
      </c>
      <c r="CB240" s="4">
        <v>0.05850931212043574</v>
      </c>
      <c r="CC240" s="4">
        <v>0.07083834442676597</v>
      </c>
      <c r="CD240" s="4">
        <v>0.026196894337949507</v>
      </c>
      <c r="CE240" s="4">
        <v>0.05168840470584606</v>
      </c>
      <c r="CF240" s="4">
        <v>0.03744294078090384</v>
      </c>
      <c r="CG240" s="4">
        <v>0.005413708978458647</v>
      </c>
      <c r="CH240" s="4">
        <v>0.17896875384885902</v>
      </c>
      <c r="CI240" s="4">
        <v>0.14535038530999286</v>
      </c>
    </row>
    <row r="241" spans="1:87" ht="12.75">
      <c r="A241" t="s">
        <v>42</v>
      </c>
      <c r="B241" s="18">
        <v>158.929298437</v>
      </c>
      <c r="C241" s="18">
        <v>176.470083418</v>
      </c>
      <c r="D241" s="18">
        <v>194.054129302</v>
      </c>
      <c r="E241" s="18">
        <v>205.670510473</v>
      </c>
      <c r="F241" s="18">
        <v>196.325124209</v>
      </c>
      <c r="G241" s="18">
        <v>188.670104228</v>
      </c>
      <c r="H241" s="18">
        <v>180.891723437</v>
      </c>
      <c r="I241" s="18">
        <v>188.524174113</v>
      </c>
      <c r="J241" s="18">
        <v>207.687541375</v>
      </c>
      <c r="K241" s="18">
        <v>200.080472517</v>
      </c>
      <c r="L241" s="18">
        <v>201.838348937</v>
      </c>
      <c r="M241" s="18">
        <v>198.76631933</v>
      </c>
      <c r="N241" s="18">
        <v>203.471235249</v>
      </c>
      <c r="O241" s="18">
        <v>201.901835927</v>
      </c>
      <c r="P241" s="18">
        <v>197.951128442</v>
      </c>
      <c r="Q241" s="18">
        <v>208.914550306</v>
      </c>
      <c r="R241" s="18">
        <v>218.280950473</v>
      </c>
      <c r="S241" s="18">
        <v>236.664730517</v>
      </c>
      <c r="T241" s="18">
        <v>260.0066196</v>
      </c>
      <c r="U241" s="31">
        <v>286.093774437</v>
      </c>
      <c r="V241" s="18">
        <v>327.413076294</v>
      </c>
      <c r="W241" s="18">
        <v>339.680774613</v>
      </c>
      <c r="X241" s="18">
        <v>380.984449056</v>
      </c>
      <c r="Y241" s="18">
        <v>408.664580105</v>
      </c>
      <c r="Z241" s="18">
        <v>440.377448855</v>
      </c>
      <c r="AA241" s="3">
        <v>514.116500222</v>
      </c>
      <c r="AB241" s="3">
        <v>519.908400578</v>
      </c>
      <c r="AC241" s="3">
        <v>516.713547473</v>
      </c>
      <c r="AE241" t="s">
        <v>42</v>
      </c>
      <c r="AF241" s="3">
        <v>17.540784981</v>
      </c>
      <c r="AG241" s="3">
        <v>17.584045884000005</v>
      </c>
      <c r="AH241" s="3">
        <v>11.616381171</v>
      </c>
      <c r="AI241" s="3">
        <v>-9.345386264000012</v>
      </c>
      <c r="AJ241" s="3">
        <v>-7.655019980999981</v>
      </c>
      <c r="AK241" s="3">
        <v>-7.778380791000018</v>
      </c>
      <c r="AL241" s="3">
        <v>7.632450675999991</v>
      </c>
      <c r="AM241" s="3">
        <v>19.16336726200001</v>
      </c>
      <c r="AN241" s="3">
        <v>-7.607068857999991</v>
      </c>
      <c r="AO241" s="3">
        <v>1.7578764200000023</v>
      </c>
      <c r="AP241" s="3">
        <v>-3.072029607000019</v>
      </c>
      <c r="AQ241" s="3">
        <v>4.704915919000001</v>
      </c>
      <c r="AR241" s="3">
        <v>-1.5693993219999811</v>
      </c>
      <c r="AS241" s="3">
        <v>-3.9507074850000095</v>
      </c>
      <c r="AT241" s="3">
        <v>10.963421863999997</v>
      </c>
      <c r="AU241" s="3">
        <v>9.366400166999995</v>
      </c>
      <c r="AV241" s="3">
        <v>18.38378004400002</v>
      </c>
      <c r="AW241" s="3">
        <v>23.341889083000012</v>
      </c>
      <c r="AX241" s="3">
        <v>26.087154836999957</v>
      </c>
      <c r="AY241" s="3">
        <v>41.31930185700003</v>
      </c>
      <c r="AZ241" s="3">
        <v>12.267698318999976</v>
      </c>
      <c r="BA241" s="3">
        <v>41.303674443000034</v>
      </c>
      <c r="BB241" s="3">
        <v>27.68013104900001</v>
      </c>
      <c r="BC241" s="3">
        <v>31.712868749999984</v>
      </c>
      <c r="BD241" s="3">
        <v>73.739051367</v>
      </c>
      <c r="BE241" s="40">
        <v>5.791900356000042</v>
      </c>
      <c r="BF241" s="3">
        <v>-3.1948531050001066</v>
      </c>
      <c r="BG241" s="3"/>
      <c r="BH241" t="s">
        <v>42</v>
      </c>
      <c r="BI241" s="4">
        <v>0.11036847927667166</v>
      </c>
      <c r="BJ241" s="4">
        <v>0.09964321171849362</v>
      </c>
      <c r="BK241" s="4">
        <v>0.059861551067134526</v>
      </c>
      <c r="BL241" s="4">
        <v>-0.04543863017847109</v>
      </c>
      <c r="BM241" s="4">
        <v>-0.03899154533502675</v>
      </c>
      <c r="BN241" s="4">
        <v>-0.041227415561291926</v>
      </c>
      <c r="BO241" s="4">
        <v>0.04219347646747464</v>
      </c>
      <c r="BP241" s="4">
        <v>0.10164938980458617</v>
      </c>
      <c r="BQ241" s="4">
        <v>-0.036627468396212996</v>
      </c>
      <c r="BR241" s="4">
        <v>0.008785847003888113</v>
      </c>
      <c r="BS241" s="4">
        <v>-0.015220247406794308</v>
      </c>
      <c r="BT241" s="4">
        <v>0.023670589337566324</v>
      </c>
      <c r="BU241" s="4">
        <v>-0.007713126231722203</v>
      </c>
      <c r="BV241" s="4">
        <v>-0.019567466867554558</v>
      </c>
      <c r="BW241" s="4">
        <v>0.05538448782933964</v>
      </c>
      <c r="BX241" s="4">
        <v>0.04483364204781764</v>
      </c>
      <c r="BY241" s="4">
        <v>0.08422072564813199</v>
      </c>
      <c r="BZ241" s="4">
        <v>0.09862850722204813</v>
      </c>
      <c r="CA241" s="4">
        <v>0.10033265644210528</v>
      </c>
      <c r="CB241" s="4">
        <v>0.1444257287258757</v>
      </c>
      <c r="CC241" s="4">
        <v>0.03746856557428457</v>
      </c>
      <c r="CD241" s="4">
        <v>0.1215955612738387</v>
      </c>
      <c r="CE241" s="4">
        <v>0.07265422805992633</v>
      </c>
      <c r="CF241" s="4">
        <v>0.07760121697322497</v>
      </c>
      <c r="CG241" s="4">
        <v>0.16744511227521902</v>
      </c>
      <c r="CH241" s="4">
        <v>0.01126573520495656</v>
      </c>
      <c r="CI241" s="4">
        <v>-0.006145030742816001</v>
      </c>
    </row>
    <row r="242" spans="1:87" ht="12.75">
      <c r="A242" t="s">
        <v>43</v>
      </c>
      <c r="B242" s="18">
        <v>337.166386838</v>
      </c>
      <c r="C242" s="18">
        <v>338.162139267</v>
      </c>
      <c r="D242" s="18">
        <v>367.256023747</v>
      </c>
      <c r="E242" s="18">
        <v>384.749710207</v>
      </c>
      <c r="F242" s="18">
        <v>409.19629855</v>
      </c>
      <c r="G242" s="18">
        <v>437.930219275</v>
      </c>
      <c r="H242" s="18">
        <v>480.828557884</v>
      </c>
      <c r="I242" s="18">
        <v>527.753792591</v>
      </c>
      <c r="J242" s="18">
        <v>573.816072157</v>
      </c>
      <c r="K242" s="18">
        <v>647.726897258</v>
      </c>
      <c r="L242" s="18">
        <v>671.269699162</v>
      </c>
      <c r="M242" s="18">
        <v>692.782254741</v>
      </c>
      <c r="N242" s="18">
        <v>737.156861167</v>
      </c>
      <c r="O242" s="18">
        <v>767.67050906</v>
      </c>
      <c r="P242" s="18">
        <v>799.72943056</v>
      </c>
      <c r="Q242" s="18">
        <v>816.604694248</v>
      </c>
      <c r="R242" s="18">
        <v>845.989494029</v>
      </c>
      <c r="S242" s="18">
        <v>887.442122098</v>
      </c>
      <c r="T242" s="18">
        <v>977.215616317</v>
      </c>
      <c r="U242" s="31">
        <v>1036.960458272</v>
      </c>
      <c r="V242" s="18">
        <v>1082.357950715</v>
      </c>
      <c r="W242" s="18">
        <v>1136.769323299</v>
      </c>
      <c r="X242" s="18">
        <v>1202.685476563</v>
      </c>
      <c r="Y242" s="18">
        <v>1309.001603039</v>
      </c>
      <c r="Z242" s="18">
        <v>1367.399701364</v>
      </c>
      <c r="AA242" s="3">
        <v>1449.874162534</v>
      </c>
      <c r="AB242" s="27">
        <v>1671.042161305</v>
      </c>
      <c r="AC242" s="27">
        <v>1733.413878636</v>
      </c>
      <c r="AE242" t="s">
        <v>43</v>
      </c>
      <c r="AF242" s="3">
        <v>0.9957524289999924</v>
      </c>
      <c r="AG242" s="3">
        <v>29.093884479999986</v>
      </c>
      <c r="AH242" s="3">
        <v>17.49368646000005</v>
      </c>
      <c r="AI242" s="3">
        <v>24.446588342999974</v>
      </c>
      <c r="AJ242" s="3">
        <v>28.73392072500002</v>
      </c>
      <c r="AK242" s="3">
        <v>42.89833860900001</v>
      </c>
      <c r="AL242" s="3">
        <v>46.92523470699996</v>
      </c>
      <c r="AM242" s="3">
        <v>46.06227956600003</v>
      </c>
      <c r="AN242" s="3">
        <v>73.910825101</v>
      </c>
      <c r="AO242" s="3">
        <v>23.542801904000044</v>
      </c>
      <c r="AP242" s="3">
        <v>21.512555578999923</v>
      </c>
      <c r="AQ242" s="3">
        <v>44.374606426000014</v>
      </c>
      <c r="AR242" s="3">
        <v>30.513647892999984</v>
      </c>
      <c r="AS242" s="3">
        <v>32.0589215</v>
      </c>
      <c r="AT242" s="3">
        <v>16.875263688000018</v>
      </c>
      <c r="AU242" s="3">
        <v>29.38479978099997</v>
      </c>
      <c r="AV242" s="3">
        <v>41.45262806900007</v>
      </c>
      <c r="AW242" s="3">
        <v>89.77349421899999</v>
      </c>
      <c r="AX242" s="3">
        <v>59.74484195500008</v>
      </c>
      <c r="AY242" s="3">
        <v>45.39749244299992</v>
      </c>
      <c r="AZ242" s="3">
        <v>54.41137258399999</v>
      </c>
      <c r="BA242" s="3">
        <v>65.91615326400006</v>
      </c>
      <c r="BB242" s="3">
        <v>106.31612647599991</v>
      </c>
      <c r="BC242" s="3">
        <v>58.39809832500009</v>
      </c>
      <c r="BD242" s="3">
        <v>82.47446117000004</v>
      </c>
      <c r="BE242" s="40">
        <v>221.16799877099993</v>
      </c>
      <c r="BF242" s="3">
        <v>62.3717173309999</v>
      </c>
      <c r="BG242" s="3"/>
      <c r="BH242" t="s">
        <v>43</v>
      </c>
      <c r="BI242" s="4">
        <v>0.0029532968524481847</v>
      </c>
      <c r="BJ242" s="4">
        <v>0.08603530999379135</v>
      </c>
      <c r="BK242" s="4">
        <v>0.04763349088605099</v>
      </c>
      <c r="BL242" s="4">
        <v>0.06353893893733516</v>
      </c>
      <c r="BM242" s="4">
        <v>0.07022038280116309</v>
      </c>
      <c r="BN242" s="4">
        <v>0.09795701854057673</v>
      </c>
      <c r="BO242" s="4">
        <v>0.09759244524390476</v>
      </c>
      <c r="BP242" s="4">
        <v>0.08727986461235628</v>
      </c>
      <c r="BQ242" s="4">
        <v>0.12880577712500443</v>
      </c>
      <c r="BR242" s="4">
        <v>0.03634680295609612</v>
      </c>
      <c r="BS242" s="4">
        <v>0.03204755943230534</v>
      </c>
      <c r="BT242" s="4">
        <v>0.06405274690904096</v>
      </c>
      <c r="BU242" s="4">
        <v>0.04139369719043724</v>
      </c>
      <c r="BV242" s="4">
        <v>0.04176130399910194</v>
      </c>
      <c r="BW242" s="4">
        <v>0.02110121629034377</v>
      </c>
      <c r="BX242" s="4">
        <v>0.03598411812714355</v>
      </c>
      <c r="BY242" s="4">
        <v>0.048998986821435754</v>
      </c>
      <c r="BZ242" s="4">
        <v>0.10115983001434128</v>
      </c>
      <c r="CA242" s="4">
        <v>0.06113782972500041</v>
      </c>
      <c r="CB242" s="4">
        <v>0.04377938626382215</v>
      </c>
      <c r="CC242" s="4">
        <v>0.05027114417005587</v>
      </c>
      <c r="CD242" s="4">
        <v>0.05798551378278387</v>
      </c>
      <c r="CE242" s="4">
        <v>0.088398944319031</v>
      </c>
      <c r="CF242" s="4">
        <v>0.044612701916805976</v>
      </c>
      <c r="CG242" s="4">
        <v>0.06031481584187171</v>
      </c>
      <c r="CH242" s="4">
        <v>0.15254289267729015</v>
      </c>
      <c r="CI242" s="4">
        <v>0.03732504108830547</v>
      </c>
    </row>
    <row r="243" spans="1:87" ht="12.75">
      <c r="A243" t="s">
        <v>44</v>
      </c>
      <c r="B243" s="18">
        <v>102.979249953</v>
      </c>
      <c r="C243" s="18">
        <v>107.892172385</v>
      </c>
      <c r="D243" s="18">
        <v>112.120653417</v>
      </c>
      <c r="E243" s="18">
        <v>119.012043603</v>
      </c>
      <c r="F243" s="18">
        <v>117.501106189</v>
      </c>
      <c r="G243" s="18">
        <v>126.208411748</v>
      </c>
      <c r="H243" s="18">
        <v>132.313524938</v>
      </c>
      <c r="I243" s="18">
        <v>147.994327946</v>
      </c>
      <c r="J243" s="18">
        <v>169.872463708</v>
      </c>
      <c r="K243" s="18">
        <v>197.749474576</v>
      </c>
      <c r="L243" s="18">
        <v>233.969401378</v>
      </c>
      <c r="M243" s="18">
        <v>249.835670851</v>
      </c>
      <c r="N243" s="18">
        <v>261.014614587</v>
      </c>
      <c r="O243" s="18">
        <v>260.283703785</v>
      </c>
      <c r="P243" s="18">
        <v>276.065723539</v>
      </c>
      <c r="Q243" s="18">
        <v>290.716250027</v>
      </c>
      <c r="R243" s="18">
        <v>314.102223834</v>
      </c>
      <c r="S243" s="18">
        <v>342.144886714</v>
      </c>
      <c r="T243" s="18">
        <v>369.610164315</v>
      </c>
      <c r="U243" s="31">
        <v>415.192079147</v>
      </c>
      <c r="V243" s="18">
        <v>441.037632532</v>
      </c>
      <c r="W243" s="18">
        <v>460.152282229</v>
      </c>
      <c r="X243" s="18">
        <v>469.579028694</v>
      </c>
      <c r="Y243" s="18">
        <v>487.340152549</v>
      </c>
      <c r="Z243" s="18">
        <v>495.841887542</v>
      </c>
      <c r="AA243" s="3">
        <v>574.658788835</v>
      </c>
      <c r="AB243" s="3">
        <v>710.640980901</v>
      </c>
      <c r="AC243" s="3">
        <v>683.36147419</v>
      </c>
      <c r="AE243" t="s">
        <v>44</v>
      </c>
      <c r="AF243" s="3">
        <v>4.912922432000002</v>
      </c>
      <c r="AG243" s="3">
        <v>4.228481032000005</v>
      </c>
      <c r="AH243" s="3">
        <v>6.891390185999995</v>
      </c>
      <c r="AI243" s="3">
        <v>-1.5109374139999971</v>
      </c>
      <c r="AJ243" s="3">
        <v>8.707305559000005</v>
      </c>
      <c r="AK243" s="3">
        <v>6.105113189999997</v>
      </c>
      <c r="AL243" s="3">
        <v>15.680803007999998</v>
      </c>
      <c r="AM243" s="3">
        <v>21.878135762</v>
      </c>
      <c r="AN243" s="3">
        <v>27.877010868000013</v>
      </c>
      <c r="AO243" s="3">
        <v>36.219926801999975</v>
      </c>
      <c r="AP243" s="3">
        <v>15.866269473000017</v>
      </c>
      <c r="AQ243" s="3">
        <v>11.17894373599998</v>
      </c>
      <c r="AR243" s="3">
        <v>-0.7309108019999826</v>
      </c>
      <c r="AS243" s="3">
        <v>15.782019753999975</v>
      </c>
      <c r="AT243" s="3">
        <v>14.650526488000025</v>
      </c>
      <c r="AU243" s="3">
        <v>23.38597380699997</v>
      </c>
      <c r="AV243" s="3">
        <v>28.042662880000023</v>
      </c>
      <c r="AW243" s="3">
        <v>27.465277601000025</v>
      </c>
      <c r="AX243" s="3">
        <v>45.581914831999995</v>
      </c>
      <c r="AY243" s="3">
        <v>25.84555338499996</v>
      </c>
      <c r="AZ243" s="3">
        <v>19.114649697000004</v>
      </c>
      <c r="BA243" s="3">
        <v>9.426746465000008</v>
      </c>
      <c r="BB243" s="3">
        <v>17.761123854999994</v>
      </c>
      <c r="BC243" s="3">
        <v>8.501734993000014</v>
      </c>
      <c r="BD243" s="3">
        <v>78.816901293</v>
      </c>
      <c r="BE243" s="40">
        <v>135.98219206600004</v>
      </c>
      <c r="BF243" s="3">
        <v>-27.279506711000067</v>
      </c>
      <c r="BG243" s="3"/>
      <c r="BH243" t="s">
        <v>44</v>
      </c>
      <c r="BI243" s="4">
        <v>0.047707887115533205</v>
      </c>
      <c r="BJ243" s="4">
        <v>0.039191731323299235</v>
      </c>
      <c r="BK243" s="4">
        <v>0.06146405658527054</v>
      </c>
      <c r="BL243" s="4">
        <v>-0.012695668171535458</v>
      </c>
      <c r="BM243" s="4">
        <v>0.07410403051860928</v>
      </c>
      <c r="BN243" s="4">
        <v>0.04837326692764394</v>
      </c>
      <c r="BO243" s="4">
        <v>0.11851247266934935</v>
      </c>
      <c r="BP243" s="4">
        <v>0.14783090720870645</v>
      </c>
      <c r="BQ243" s="4">
        <v>0.1641055310525126</v>
      </c>
      <c r="BR243" s="4">
        <v>0.18316067276365763</v>
      </c>
      <c r="BS243" s="4">
        <v>0.06781343790920137</v>
      </c>
      <c r="BT243" s="4">
        <v>0.044745186697807506</v>
      </c>
      <c r="BU243" s="4">
        <v>-0.0028002677289028174</v>
      </c>
      <c r="BV243" s="4">
        <v>0.060633914165583974</v>
      </c>
      <c r="BW243" s="4">
        <v>0.053068980459395336</v>
      </c>
      <c r="BX243" s="4">
        <v>0.08044260960585457</v>
      </c>
      <c r="BY243" s="4">
        <v>0.0892787785380988</v>
      </c>
      <c r="BZ243" s="4">
        <v>0.08027382161042886</v>
      </c>
      <c r="CA243" s="4">
        <v>0.12332430012166234</v>
      </c>
      <c r="CB243" s="4">
        <v>0.0622496301906792</v>
      </c>
      <c r="CC243" s="4">
        <v>0.04334017844976782</v>
      </c>
      <c r="CD243" s="4">
        <v>0.02048614519379626</v>
      </c>
      <c r="CE243" s="4">
        <v>0.03782350311596642</v>
      </c>
      <c r="CF243" s="4">
        <v>0.017445176533335615</v>
      </c>
      <c r="CG243" s="4">
        <v>0.1589557140557712</v>
      </c>
      <c r="CH243" s="4">
        <v>0.23663118829466678</v>
      </c>
      <c r="CI243" s="4">
        <v>-0.038387184871344196</v>
      </c>
    </row>
    <row r="244" spans="13:26" ht="12.75">
      <c r="M244" s="4"/>
      <c r="N244" s="4"/>
      <c r="O244" s="4"/>
      <c r="P244" s="4"/>
      <c r="Q244" s="4"/>
      <c r="R244" s="4"/>
      <c r="S244" s="4"/>
      <c r="T244" s="4"/>
      <c r="U244" s="25"/>
      <c r="V244" s="4"/>
      <c r="W244" s="4"/>
      <c r="X244" s="4"/>
      <c r="Y244" s="4"/>
      <c r="Z244" s="4"/>
    </row>
    <row r="246" ht="12.75">
      <c r="A246" s="17" t="s">
        <v>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4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9.28125" style="0" customWidth="1"/>
    <col min="2" max="26" width="7.7109375" style="0" customWidth="1"/>
    <col min="27" max="28" width="7.7109375" style="4" customWidth="1"/>
    <col min="29" max="30" width="7.7109375" style="0" customWidth="1"/>
    <col min="31" max="31" width="29.28125" style="0" customWidth="1"/>
    <col min="32" max="56" width="7.7109375" style="0" customWidth="1"/>
    <col min="57" max="57" width="7.7109375" style="4" customWidth="1"/>
    <col min="58" max="59" width="7.7109375" style="0" customWidth="1"/>
  </cols>
  <sheetData>
    <row r="1" ht="12.75">
      <c r="AG1" s="4"/>
    </row>
    <row r="2" spans="2:46" ht="12.75">
      <c r="B2" s="1" t="s">
        <v>92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AF2" s="1" t="s">
        <v>93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2:46" ht="12.75">
      <c r="B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AF3" s="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59" ht="12.75">
      <c r="A4" s="16" t="s">
        <v>79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5">
        <v>1996</v>
      </c>
      <c r="P4" s="5">
        <v>1997</v>
      </c>
      <c r="Q4" s="5">
        <v>1998</v>
      </c>
      <c r="R4" s="5">
        <v>1999</v>
      </c>
      <c r="S4" s="5">
        <v>2000</v>
      </c>
      <c r="T4" s="5">
        <v>2001</v>
      </c>
      <c r="U4" s="5">
        <v>2002</v>
      </c>
      <c r="V4" s="5">
        <v>2003</v>
      </c>
      <c r="W4" s="5">
        <v>2004</v>
      </c>
      <c r="X4" s="5">
        <v>2005</v>
      </c>
      <c r="Y4" s="21">
        <v>2006</v>
      </c>
      <c r="Z4" s="21">
        <v>2007</v>
      </c>
      <c r="AA4" s="21">
        <v>2008</v>
      </c>
      <c r="AB4" s="21">
        <v>2009</v>
      </c>
      <c r="AC4" s="21">
        <v>2010</v>
      </c>
      <c r="AD4" s="21"/>
      <c r="AE4" s="16" t="s">
        <v>79</v>
      </c>
      <c r="AF4" s="6" t="s">
        <v>19</v>
      </c>
      <c r="AG4" s="6" t="s">
        <v>20</v>
      </c>
      <c r="AH4" s="6" t="s">
        <v>21</v>
      </c>
      <c r="AI4" s="6" t="s">
        <v>22</v>
      </c>
      <c r="AJ4" s="6" t="s">
        <v>23</v>
      </c>
      <c r="AK4" s="6" t="s">
        <v>24</v>
      </c>
      <c r="AL4" s="6" t="s">
        <v>25</v>
      </c>
      <c r="AM4" s="6" t="s">
        <v>26</v>
      </c>
      <c r="AN4" s="6" t="s">
        <v>27</v>
      </c>
      <c r="AO4" s="6" t="s">
        <v>28</v>
      </c>
      <c r="AP4" s="6" t="s">
        <v>29</v>
      </c>
      <c r="AQ4" s="6" t="s">
        <v>30</v>
      </c>
      <c r="AR4" s="6" t="s">
        <v>31</v>
      </c>
      <c r="AS4" s="5">
        <v>1996</v>
      </c>
      <c r="AT4" s="5">
        <v>1997</v>
      </c>
      <c r="AU4" s="5">
        <v>1998</v>
      </c>
      <c r="AV4" s="5">
        <v>1999</v>
      </c>
      <c r="AW4" s="5">
        <v>2000</v>
      </c>
      <c r="AX4" s="5">
        <v>2001</v>
      </c>
      <c r="AY4" s="5">
        <v>2002</v>
      </c>
      <c r="AZ4" s="5">
        <v>2003</v>
      </c>
      <c r="BA4" s="5">
        <v>2004</v>
      </c>
      <c r="BB4" s="5">
        <v>2005</v>
      </c>
      <c r="BC4" s="5">
        <v>2006</v>
      </c>
      <c r="BD4" s="5">
        <v>2007</v>
      </c>
      <c r="BE4" s="5">
        <v>2008</v>
      </c>
      <c r="BF4" s="5">
        <v>2009</v>
      </c>
      <c r="BG4" s="5">
        <v>2010</v>
      </c>
    </row>
    <row r="5" spans="2:59" ht="12.75">
      <c r="B5" s="22" t="s">
        <v>32</v>
      </c>
      <c r="C5" s="22" t="s">
        <v>32</v>
      </c>
      <c r="D5" s="22" t="s">
        <v>32</v>
      </c>
      <c r="E5" s="22" t="s">
        <v>32</v>
      </c>
      <c r="F5" s="22" t="s">
        <v>32</v>
      </c>
      <c r="G5" s="22" t="s">
        <v>32</v>
      </c>
      <c r="H5" s="22" t="s">
        <v>32</v>
      </c>
      <c r="I5" s="22" t="s">
        <v>32</v>
      </c>
      <c r="J5" s="22" t="s">
        <v>32</v>
      </c>
      <c r="K5" s="22" t="s">
        <v>32</v>
      </c>
      <c r="L5" s="22" t="s">
        <v>32</v>
      </c>
      <c r="M5" s="22" t="s">
        <v>32</v>
      </c>
      <c r="N5" s="22" t="s">
        <v>32</v>
      </c>
      <c r="O5" s="23" t="s">
        <v>32</v>
      </c>
      <c r="P5" s="23" t="s">
        <v>32</v>
      </c>
      <c r="Q5" s="23" t="s">
        <v>32</v>
      </c>
      <c r="R5" s="23" t="s">
        <v>32</v>
      </c>
      <c r="S5" s="23" t="s">
        <v>32</v>
      </c>
      <c r="T5" s="23" t="s">
        <v>32</v>
      </c>
      <c r="U5" s="23" t="s">
        <v>32</v>
      </c>
      <c r="V5" s="23" t="s">
        <v>32</v>
      </c>
      <c r="W5" s="23" t="s">
        <v>32</v>
      </c>
      <c r="X5" s="23" t="s">
        <v>32</v>
      </c>
      <c r="Y5" s="24" t="s">
        <v>32</v>
      </c>
      <c r="Z5" s="24" t="s">
        <v>32</v>
      </c>
      <c r="AA5" s="24" t="s">
        <v>32</v>
      </c>
      <c r="AB5" s="24" t="s">
        <v>32</v>
      </c>
      <c r="AC5" s="24" t="s">
        <v>32</v>
      </c>
      <c r="AD5" s="24"/>
      <c r="AF5" s="22" t="s">
        <v>32</v>
      </c>
      <c r="AG5" s="22" t="s">
        <v>32</v>
      </c>
      <c r="AH5" s="22" t="s">
        <v>32</v>
      </c>
      <c r="AI5" s="22" t="s">
        <v>32</v>
      </c>
      <c r="AJ5" s="22" t="s">
        <v>32</v>
      </c>
      <c r="AK5" s="22" t="s">
        <v>32</v>
      </c>
      <c r="AL5" s="22" t="s">
        <v>32</v>
      </c>
      <c r="AM5" s="22" t="s">
        <v>32</v>
      </c>
      <c r="AN5" s="22" t="s">
        <v>32</v>
      </c>
      <c r="AO5" s="22" t="s">
        <v>32</v>
      </c>
      <c r="AP5" s="22" t="s">
        <v>32</v>
      </c>
      <c r="AQ5" s="22" t="s">
        <v>32</v>
      </c>
      <c r="AR5" s="22" t="s">
        <v>32</v>
      </c>
      <c r="AS5" s="23" t="s">
        <v>32</v>
      </c>
      <c r="AT5" s="23" t="s">
        <v>32</v>
      </c>
      <c r="AU5" s="23" t="s">
        <v>32</v>
      </c>
      <c r="AV5" s="23" t="s">
        <v>32</v>
      </c>
      <c r="AW5" s="23" t="s">
        <v>32</v>
      </c>
      <c r="AX5" s="23" t="s">
        <v>32</v>
      </c>
      <c r="AY5" s="23" t="s">
        <v>32</v>
      </c>
      <c r="AZ5" s="23" t="s">
        <v>32</v>
      </c>
      <c r="BA5" s="23" t="s">
        <v>32</v>
      </c>
      <c r="BB5" s="23" t="s">
        <v>32</v>
      </c>
      <c r="BC5" s="23" t="s">
        <v>32</v>
      </c>
      <c r="BD5" s="23" t="s">
        <v>32</v>
      </c>
      <c r="BE5" s="23" t="s">
        <v>32</v>
      </c>
      <c r="BF5" s="23" t="s">
        <v>32</v>
      </c>
      <c r="BG5" s="23" t="s">
        <v>32</v>
      </c>
    </row>
    <row r="6" spans="2:33" ht="12.75">
      <c r="B6" s="4"/>
      <c r="AF6" s="4"/>
      <c r="AG6" s="4"/>
    </row>
    <row r="7" spans="1:33" ht="12.75">
      <c r="A7" s="1" t="s">
        <v>33</v>
      </c>
      <c r="B7" s="4"/>
      <c r="AE7" s="1" t="s">
        <v>33</v>
      </c>
      <c r="AF7" s="4"/>
      <c r="AG7" s="4"/>
    </row>
    <row r="8" spans="1:59" ht="12.75">
      <c r="A8" t="s">
        <v>40</v>
      </c>
      <c r="B8" s="19">
        <v>1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0.9999999999999999</v>
      </c>
      <c r="U8" s="19">
        <v>1</v>
      </c>
      <c r="V8" s="19">
        <v>0.9999999999999999</v>
      </c>
      <c r="W8" s="4">
        <v>1</v>
      </c>
      <c r="X8" s="4">
        <v>1.0000000000000002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/>
      <c r="AE8" t="s">
        <v>40</v>
      </c>
      <c r="AF8" s="20">
        <v>1</v>
      </c>
      <c r="AG8" s="20">
        <v>1</v>
      </c>
      <c r="AH8" s="20">
        <v>1</v>
      </c>
      <c r="AI8" s="20">
        <v>1</v>
      </c>
      <c r="AJ8" s="20">
        <v>1</v>
      </c>
      <c r="AK8" s="20">
        <v>1</v>
      </c>
      <c r="AL8" s="20">
        <v>1</v>
      </c>
      <c r="AM8" s="20">
        <v>1</v>
      </c>
      <c r="AN8" s="20">
        <v>1</v>
      </c>
      <c r="AO8" s="20">
        <v>1</v>
      </c>
      <c r="AP8" s="20">
        <v>1</v>
      </c>
      <c r="AQ8" s="20">
        <v>1</v>
      </c>
      <c r="AR8" s="20">
        <v>1</v>
      </c>
      <c r="AS8" s="20">
        <v>1</v>
      </c>
      <c r="AT8" s="20">
        <v>1</v>
      </c>
      <c r="AU8" s="20">
        <v>1</v>
      </c>
      <c r="AV8" s="20">
        <v>1</v>
      </c>
      <c r="AW8" s="20">
        <v>1</v>
      </c>
      <c r="AX8" s="20">
        <v>1</v>
      </c>
      <c r="AY8" s="20">
        <v>1</v>
      </c>
      <c r="AZ8" s="20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>
        <v>1</v>
      </c>
    </row>
    <row r="9" spans="1:59" ht="12.75">
      <c r="A9" t="s">
        <v>41</v>
      </c>
      <c r="B9" s="19">
        <v>0.23160981574810366</v>
      </c>
      <c r="C9" s="19">
        <v>0.2390980161319436</v>
      </c>
      <c r="D9" s="19">
        <v>0.22780565940502673</v>
      </c>
      <c r="E9" s="19">
        <v>0.22910262627443723</v>
      </c>
      <c r="F9" s="19">
        <v>0.2227259756353907</v>
      </c>
      <c r="G9" s="19">
        <v>0.225808341811371</v>
      </c>
      <c r="H9" s="19">
        <v>0.22973634598619214</v>
      </c>
      <c r="I9" s="19">
        <v>0.22362214496832336</v>
      </c>
      <c r="J9" s="19">
        <v>0.21754096641626633</v>
      </c>
      <c r="K9" s="19">
        <v>0.21272725440489507</v>
      </c>
      <c r="L9" s="19">
        <v>0.21364012289435527</v>
      </c>
      <c r="M9" s="19">
        <v>0.20243061537256998</v>
      </c>
      <c r="N9" s="19">
        <v>0.19390697368621362</v>
      </c>
      <c r="O9" s="19">
        <v>0.1973581487339185</v>
      </c>
      <c r="P9" s="19">
        <v>0.19440513662516315</v>
      </c>
      <c r="Q9" s="19">
        <v>0.19335494168714007</v>
      </c>
      <c r="R9" s="19">
        <v>0.1971134953237147</v>
      </c>
      <c r="S9" s="19">
        <v>0.20222449094689438</v>
      </c>
      <c r="T9" s="19">
        <v>0.18466452861127378</v>
      </c>
      <c r="U9" s="19">
        <v>0.17898121443676837</v>
      </c>
      <c r="V9" s="19">
        <v>0.17921896131420553</v>
      </c>
      <c r="W9" s="4">
        <v>0.16257933933038476</v>
      </c>
      <c r="X9" s="4">
        <v>0.16178512761145952</v>
      </c>
      <c r="Y9" s="4">
        <v>0.16380465334837402</v>
      </c>
      <c r="Z9" s="4">
        <v>0.16241278398052977</v>
      </c>
      <c r="AA9" s="4">
        <v>0.15068822633880302</v>
      </c>
      <c r="AB9" s="4">
        <v>0.13771650174570066</v>
      </c>
      <c r="AC9" s="4">
        <v>0.1562574033094726</v>
      </c>
      <c r="AD9" s="4"/>
      <c r="AE9" t="s">
        <v>41</v>
      </c>
      <c r="AF9" s="20">
        <v>1</v>
      </c>
      <c r="AG9" s="20">
        <v>1</v>
      </c>
      <c r="AH9" s="20">
        <v>1</v>
      </c>
      <c r="AI9" s="20">
        <v>1</v>
      </c>
      <c r="AJ9" s="20">
        <v>1</v>
      </c>
      <c r="AK9" s="20">
        <v>1</v>
      </c>
      <c r="AL9" s="20">
        <v>1</v>
      </c>
      <c r="AM9" s="20">
        <v>1</v>
      </c>
      <c r="AN9" s="20">
        <v>1</v>
      </c>
      <c r="AO9" s="20">
        <v>1</v>
      </c>
      <c r="AP9" s="20">
        <v>1</v>
      </c>
      <c r="AQ9" s="20">
        <v>1</v>
      </c>
      <c r="AR9" s="20">
        <v>1</v>
      </c>
      <c r="AS9" s="20">
        <v>1</v>
      </c>
      <c r="AT9" s="20">
        <v>1</v>
      </c>
      <c r="AU9" s="20">
        <v>1</v>
      </c>
      <c r="AV9" s="20">
        <v>1</v>
      </c>
      <c r="AW9" s="20">
        <v>1</v>
      </c>
      <c r="AX9" s="20">
        <v>1</v>
      </c>
      <c r="AY9" s="20">
        <v>1</v>
      </c>
      <c r="AZ9" s="20">
        <v>1</v>
      </c>
      <c r="BA9" s="4">
        <v>1</v>
      </c>
      <c r="BB9" s="4">
        <v>1</v>
      </c>
      <c r="BC9" s="4">
        <v>1</v>
      </c>
      <c r="BD9" s="4">
        <v>1</v>
      </c>
      <c r="BE9" s="4">
        <v>1</v>
      </c>
      <c r="BF9" s="4">
        <v>1</v>
      </c>
      <c r="BG9" s="4">
        <v>1</v>
      </c>
    </row>
    <row r="10" spans="1:59" ht="12.75">
      <c r="A10" t="s">
        <v>42</v>
      </c>
      <c r="B10" s="19">
        <v>0.2946079515324955</v>
      </c>
      <c r="C10" s="19">
        <v>0.29563646191976617</v>
      </c>
      <c r="D10" s="19">
        <v>0.32028836995418075</v>
      </c>
      <c r="E10" s="19">
        <v>0.31132272655788257</v>
      </c>
      <c r="F10" s="19">
        <v>0.29922490002046553</v>
      </c>
      <c r="G10" s="19">
        <v>0.26369938848747393</v>
      </c>
      <c r="H10" s="19">
        <v>0.2485342558533616</v>
      </c>
      <c r="I10" s="19">
        <v>0.24535712048158245</v>
      </c>
      <c r="J10" s="19">
        <v>0.2477060579507913</v>
      </c>
      <c r="K10" s="19">
        <v>0.24246791748514177</v>
      </c>
      <c r="L10" s="19">
        <v>0.2289337992772691</v>
      </c>
      <c r="M10" s="19">
        <v>0.22465416103094807</v>
      </c>
      <c r="N10" s="19">
        <v>0.2455944644269132</v>
      </c>
      <c r="O10" s="19">
        <v>0.22963538642404627</v>
      </c>
      <c r="P10" s="19">
        <v>0.21719637094109687</v>
      </c>
      <c r="Q10" s="19">
        <v>0.2504613015229161</v>
      </c>
      <c r="R10" s="19">
        <v>0.24997312433701235</v>
      </c>
      <c r="S10" s="19">
        <v>0.2383255557471174</v>
      </c>
      <c r="T10" s="19">
        <v>0.22222921463668485</v>
      </c>
      <c r="U10" s="19">
        <v>0.24979380628982964</v>
      </c>
      <c r="V10" s="19">
        <v>0.28129973796149305</v>
      </c>
      <c r="W10" s="4">
        <v>0.3214142569339732</v>
      </c>
      <c r="X10" s="4">
        <v>0.3273767253485699</v>
      </c>
      <c r="Y10" s="4">
        <v>0.3175588067962152</v>
      </c>
      <c r="Z10" s="4">
        <v>0.2988356270243479</v>
      </c>
      <c r="AA10" s="4">
        <v>0.3286235974786297</v>
      </c>
      <c r="AB10" s="4">
        <v>0.28510352169993636</v>
      </c>
      <c r="AC10" s="4">
        <v>0.27552710350959464</v>
      </c>
      <c r="AD10" s="4"/>
      <c r="AE10" t="s">
        <v>42</v>
      </c>
      <c r="AF10" s="20">
        <v>1</v>
      </c>
      <c r="AG10" s="20">
        <v>1</v>
      </c>
      <c r="AH10" s="20">
        <v>1</v>
      </c>
      <c r="AI10" s="20">
        <v>1</v>
      </c>
      <c r="AJ10" s="20">
        <v>1</v>
      </c>
      <c r="AK10" s="20">
        <v>1</v>
      </c>
      <c r="AL10" s="20">
        <v>1</v>
      </c>
      <c r="AM10" s="20">
        <v>1</v>
      </c>
      <c r="AN10" s="20">
        <v>1</v>
      </c>
      <c r="AO10" s="20">
        <v>1</v>
      </c>
      <c r="AP10" s="20">
        <v>1</v>
      </c>
      <c r="AQ10" s="20">
        <v>1</v>
      </c>
      <c r="AR10" s="20">
        <v>1</v>
      </c>
      <c r="AS10" s="20">
        <v>1</v>
      </c>
      <c r="AT10" s="20">
        <v>1</v>
      </c>
      <c r="AU10" s="20">
        <v>1</v>
      </c>
      <c r="AV10" s="20">
        <v>1</v>
      </c>
      <c r="AW10" s="20">
        <v>1</v>
      </c>
      <c r="AX10" s="20">
        <v>1</v>
      </c>
      <c r="AY10" s="20">
        <v>1</v>
      </c>
      <c r="AZ10" s="20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</row>
    <row r="11" spans="1:59" ht="12.75">
      <c r="A11" t="s">
        <v>43</v>
      </c>
      <c r="B11" s="19">
        <v>0.3620214600595483</v>
      </c>
      <c r="C11" s="19">
        <v>0.36039347158703317</v>
      </c>
      <c r="D11" s="19">
        <v>0.3494467966340676</v>
      </c>
      <c r="E11" s="19">
        <v>0.35196378734226724</v>
      </c>
      <c r="F11" s="19">
        <v>0.37600938949559937</v>
      </c>
      <c r="G11" s="19">
        <v>0.4012297172797077</v>
      </c>
      <c r="H11" s="19">
        <v>0.41625436672470917</v>
      </c>
      <c r="I11" s="19">
        <v>0.4221979378177746</v>
      </c>
      <c r="J11" s="19">
        <v>0.4236908107400129</v>
      </c>
      <c r="K11" s="19">
        <v>0.4350203643687175</v>
      </c>
      <c r="L11" s="19">
        <v>0.44290194485098905</v>
      </c>
      <c r="M11" s="19">
        <v>0.4557192513781597</v>
      </c>
      <c r="N11" s="19">
        <v>0.4289975913278622</v>
      </c>
      <c r="O11" s="19">
        <v>0.44669098744354685</v>
      </c>
      <c r="P11" s="19">
        <v>0.45713365406356876</v>
      </c>
      <c r="Q11" s="19">
        <v>0.4237775153034868</v>
      </c>
      <c r="R11" s="19">
        <v>0.40603240853008293</v>
      </c>
      <c r="S11" s="19">
        <v>0.3903179506352971</v>
      </c>
      <c r="T11" s="19">
        <v>0.4188635316208568</v>
      </c>
      <c r="U11" s="19">
        <v>0.40373142916411814</v>
      </c>
      <c r="V11" s="19">
        <v>0.38973896603032604</v>
      </c>
      <c r="W11" s="4">
        <v>0.37947826861558054</v>
      </c>
      <c r="X11" s="4">
        <v>0.3812965605449643</v>
      </c>
      <c r="Y11" s="4">
        <v>0.38993393778991664</v>
      </c>
      <c r="Z11" s="4">
        <v>0.4070319730536896</v>
      </c>
      <c r="AA11" s="4">
        <v>0.3855539335796906</v>
      </c>
      <c r="AB11" s="4">
        <v>0.4221864484570837</v>
      </c>
      <c r="AC11" s="4">
        <v>0.4181922998707637</v>
      </c>
      <c r="AD11" s="4"/>
      <c r="AE11" t="s">
        <v>43</v>
      </c>
      <c r="AF11" s="20">
        <v>1</v>
      </c>
      <c r="AG11" s="20">
        <v>1</v>
      </c>
      <c r="AH11" s="20">
        <v>1</v>
      </c>
      <c r="AI11" s="20">
        <v>1</v>
      </c>
      <c r="AJ11" s="20">
        <v>1</v>
      </c>
      <c r="AK11" s="20">
        <v>1</v>
      </c>
      <c r="AL11" s="20">
        <v>1</v>
      </c>
      <c r="AM11" s="20">
        <v>1</v>
      </c>
      <c r="AN11" s="20">
        <v>1</v>
      </c>
      <c r="AO11" s="20">
        <v>1</v>
      </c>
      <c r="AP11" s="20">
        <v>1</v>
      </c>
      <c r="AQ11" s="20">
        <v>1</v>
      </c>
      <c r="AR11" s="20">
        <v>1</v>
      </c>
      <c r="AS11" s="20">
        <v>1</v>
      </c>
      <c r="AT11" s="20">
        <v>1</v>
      </c>
      <c r="AU11" s="20">
        <v>1</v>
      </c>
      <c r="AV11" s="20">
        <v>1</v>
      </c>
      <c r="AW11" s="20">
        <v>1</v>
      </c>
      <c r="AX11" s="20">
        <v>1</v>
      </c>
      <c r="AY11" s="20">
        <v>1</v>
      </c>
      <c r="AZ11" s="20">
        <v>1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</row>
    <row r="12" spans="1:59" ht="12.75">
      <c r="A12" t="s">
        <v>44</v>
      </c>
      <c r="B12" s="19">
        <v>0.11176077265985251</v>
      </c>
      <c r="C12" s="19">
        <v>0.10487205036125694</v>
      </c>
      <c r="D12" s="19">
        <v>0.10245917400672472</v>
      </c>
      <c r="E12" s="19">
        <v>0.10761085982541287</v>
      </c>
      <c r="F12" s="19">
        <v>0.10203973484854448</v>
      </c>
      <c r="G12" s="19">
        <v>0.10926255242144733</v>
      </c>
      <c r="H12" s="19">
        <v>0.10547503143573704</v>
      </c>
      <c r="I12" s="19">
        <v>0.1088227967323195</v>
      </c>
      <c r="J12" s="19">
        <v>0.11106216489292937</v>
      </c>
      <c r="K12" s="19">
        <v>0.10978446374124562</v>
      </c>
      <c r="L12" s="19">
        <v>0.11452413297738653</v>
      </c>
      <c r="M12" s="19">
        <v>0.11719597221832233</v>
      </c>
      <c r="N12" s="19">
        <v>0.13150097055901097</v>
      </c>
      <c r="O12" s="19">
        <v>0.12631547739848842</v>
      </c>
      <c r="P12" s="19">
        <v>0.13126483837017125</v>
      </c>
      <c r="Q12" s="19">
        <v>0.13240624148645705</v>
      </c>
      <c r="R12" s="19">
        <v>0.14688097180918996</v>
      </c>
      <c r="S12" s="19">
        <v>0.16913200267069106</v>
      </c>
      <c r="T12" s="19">
        <v>0.17424272513118447</v>
      </c>
      <c r="U12" s="19">
        <v>0.16749355010928382</v>
      </c>
      <c r="V12" s="19">
        <v>0.14974233469397535</v>
      </c>
      <c r="W12" s="4">
        <v>0.1365281351200615</v>
      </c>
      <c r="X12" s="4">
        <v>0.12954158649500638</v>
      </c>
      <c r="Y12" s="4">
        <v>0.12870260206549416</v>
      </c>
      <c r="Z12" s="4">
        <v>0.1317196159414327</v>
      </c>
      <c r="AA12" s="4">
        <v>0.13513424260287674</v>
      </c>
      <c r="AB12" s="4">
        <v>0.15499352809727932</v>
      </c>
      <c r="AC12" s="4">
        <v>0.15002319331016906</v>
      </c>
      <c r="AD12" s="4"/>
      <c r="AE12" t="s">
        <v>44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1</v>
      </c>
      <c r="AQ12" s="20">
        <v>1</v>
      </c>
      <c r="AR12" s="20">
        <v>1</v>
      </c>
      <c r="AS12" s="20">
        <v>1</v>
      </c>
      <c r="AT12" s="20">
        <v>1</v>
      </c>
      <c r="AU12" s="20">
        <v>1</v>
      </c>
      <c r="AV12" s="20">
        <v>1</v>
      </c>
      <c r="AW12" s="20">
        <v>1</v>
      </c>
      <c r="AX12" s="20">
        <v>1</v>
      </c>
      <c r="AY12" s="20">
        <v>1</v>
      </c>
      <c r="AZ12" s="20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</row>
    <row r="13" spans="1:59" ht="12.75">
      <c r="A13" s="15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  <c r="X13" s="4"/>
      <c r="Y13" s="4"/>
      <c r="Z13" s="4"/>
      <c r="AC13" s="4"/>
      <c r="AD13" s="4"/>
      <c r="AE13" s="11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4"/>
      <c r="BB13" s="4"/>
      <c r="BC13" s="4"/>
      <c r="BD13" s="4"/>
      <c r="BF13" s="4"/>
      <c r="BG13" s="4"/>
    </row>
    <row r="14" spans="1:59" ht="12.75">
      <c r="A14" s="10" t="s">
        <v>72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  <c r="X14" s="4"/>
      <c r="Y14" s="4"/>
      <c r="Z14" s="4"/>
      <c r="AC14" s="4"/>
      <c r="AD14" s="4"/>
      <c r="AE14" s="10" t="s">
        <v>72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4"/>
      <c r="BB14" s="4"/>
      <c r="BC14" s="4"/>
      <c r="BD14" s="4"/>
      <c r="BF14" s="4"/>
      <c r="BG14" s="4"/>
    </row>
    <row r="15" spans="1:59" ht="12.75">
      <c r="A15" s="13" t="s">
        <v>34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/>
      <c r="AE15" s="13" t="s">
        <v>34</v>
      </c>
      <c r="AF15" s="19">
        <v>0.48345499754431853</v>
      </c>
      <c r="AG15" s="19">
        <v>0.48335925933622476</v>
      </c>
      <c r="AH15" s="19">
        <v>0.4883062679068746</v>
      </c>
      <c r="AI15" s="19">
        <v>0.46034400346723875</v>
      </c>
      <c r="AJ15" s="19">
        <v>0.44509432984867925</v>
      </c>
      <c r="AK15" s="19">
        <v>0.42504313694137696</v>
      </c>
      <c r="AL15" s="19">
        <v>0.4031290645062236</v>
      </c>
      <c r="AM15" s="19">
        <v>0.43159872807432387</v>
      </c>
      <c r="AN15" s="19">
        <v>0.41664675216269015</v>
      </c>
      <c r="AO15" s="19">
        <v>0.4068832241559622</v>
      </c>
      <c r="AP15" s="19">
        <v>0.4064778449021673</v>
      </c>
      <c r="AQ15" s="19">
        <v>0.3924700392587882</v>
      </c>
      <c r="AR15" s="19">
        <v>0.4017813938083448</v>
      </c>
      <c r="AS15" s="19">
        <v>0.3978423903943123</v>
      </c>
      <c r="AT15" s="19">
        <v>0.3942034130920044</v>
      </c>
      <c r="AU15" s="19">
        <v>0.39432771695826874</v>
      </c>
      <c r="AV15" s="19">
        <v>0.4043777193092886</v>
      </c>
      <c r="AW15" s="19">
        <v>0.4107053711672182</v>
      </c>
      <c r="AX15" s="19">
        <v>0.40256737527352343</v>
      </c>
      <c r="AY15" s="19">
        <v>0.39411313435526035</v>
      </c>
      <c r="AZ15" s="19">
        <v>0.38938588688595555</v>
      </c>
      <c r="BA15" s="4">
        <v>0.3788207584216099</v>
      </c>
      <c r="BB15" s="4">
        <v>0.3716906085427148</v>
      </c>
      <c r="BC15" s="4">
        <v>0.3823239129674815</v>
      </c>
      <c r="BD15" s="4">
        <v>0.39660692316107243</v>
      </c>
      <c r="BE15" s="4">
        <v>0.4132248351364094</v>
      </c>
      <c r="BF15" s="4">
        <v>0.3975071296366564</v>
      </c>
      <c r="BG15" s="4">
        <v>0.39340861845734604</v>
      </c>
    </row>
    <row r="16" spans="1:59" ht="12.75">
      <c r="A16" s="11" t="s">
        <v>35</v>
      </c>
      <c r="B16" s="19">
        <v>0.1899307059319859</v>
      </c>
      <c r="C16" s="19">
        <v>0.19660491833155694</v>
      </c>
      <c r="D16" s="19">
        <v>0.184826401258761</v>
      </c>
      <c r="E16" s="19">
        <v>0.198898883731364</v>
      </c>
      <c r="F16" s="19">
        <v>0.2009050227121766</v>
      </c>
      <c r="G16" s="19">
        <v>0.20601901153375746</v>
      </c>
      <c r="H16" s="19">
        <v>0.22227397086631728</v>
      </c>
      <c r="I16" s="19">
        <v>0.19235771422342</v>
      </c>
      <c r="J16" s="19">
        <v>0.19243335299016304</v>
      </c>
      <c r="K16" s="19">
        <v>0.190164137539369</v>
      </c>
      <c r="L16" s="19">
        <v>0.18531180435035963</v>
      </c>
      <c r="M16" s="19">
        <v>0.18266885986886655</v>
      </c>
      <c r="N16" s="19">
        <v>0.1672498657201627</v>
      </c>
      <c r="O16" s="19">
        <v>0.16852218505972968</v>
      </c>
      <c r="P16" s="19">
        <v>0.16638252752304689</v>
      </c>
      <c r="Q16" s="19">
        <v>0.16653756207875445</v>
      </c>
      <c r="R16" s="19">
        <v>0.1626273063632765</v>
      </c>
      <c r="S16" s="19">
        <v>0.1547777947601625</v>
      </c>
      <c r="T16" s="19">
        <v>0.14915639540496203</v>
      </c>
      <c r="U16" s="19">
        <v>0.14747163436828725</v>
      </c>
      <c r="V16" s="19">
        <v>0.1475905433018492</v>
      </c>
      <c r="W16" s="4">
        <v>0.1408563102199368</v>
      </c>
      <c r="X16" s="4">
        <v>0.14463606393615447</v>
      </c>
      <c r="Y16" s="4">
        <v>0.1443161670696161</v>
      </c>
      <c r="Z16" s="4">
        <v>0.13589801299232945</v>
      </c>
      <c r="AA16" s="4">
        <v>0.10232251451890605</v>
      </c>
      <c r="AB16" s="4">
        <v>0.10713638626315634</v>
      </c>
      <c r="AC16" s="4">
        <v>0.12564390002317485</v>
      </c>
      <c r="AD16" s="4"/>
      <c r="AE16" s="11" t="s">
        <v>35</v>
      </c>
      <c r="AF16" s="19">
        <v>0.39645534310948455</v>
      </c>
      <c r="AG16" s="19">
        <v>0.39745544209851835</v>
      </c>
      <c r="AH16" s="19">
        <v>0.3961793154965515</v>
      </c>
      <c r="AI16" s="19">
        <v>0.3996545561742311</v>
      </c>
      <c r="AJ16" s="19">
        <v>0.4014874609582853</v>
      </c>
      <c r="AK16" s="19">
        <v>0.3877933216701934</v>
      </c>
      <c r="AL16" s="19">
        <v>0.3900344873806238</v>
      </c>
      <c r="AM16" s="19">
        <v>0.37125725990094816</v>
      </c>
      <c r="AN16" s="19">
        <v>0.36855923209290675</v>
      </c>
      <c r="AO16" s="19">
        <v>0.3637267712466458</v>
      </c>
      <c r="AP16" s="19">
        <v>0.35257957094751546</v>
      </c>
      <c r="AQ16" s="19">
        <v>0.3541561856745047</v>
      </c>
      <c r="AR16" s="19">
        <v>0.3465470214188749</v>
      </c>
      <c r="AS16" s="19">
        <v>0.3397137101697638</v>
      </c>
      <c r="AT16" s="19">
        <v>0.33738079850699726</v>
      </c>
      <c r="AU16" s="19">
        <v>0.3396364016833343</v>
      </c>
      <c r="AV16" s="19">
        <v>0.33362941049061084</v>
      </c>
      <c r="AW16" s="19">
        <v>0.3143440804215426</v>
      </c>
      <c r="AX16" s="19">
        <v>0.3251598942958535</v>
      </c>
      <c r="AY16" s="19">
        <v>0.3247296551891026</v>
      </c>
      <c r="AZ16" s="19">
        <v>0.320667379043756</v>
      </c>
      <c r="BA16" s="4">
        <v>0.3282046444877734</v>
      </c>
      <c r="BB16" s="4">
        <v>0.33229177128543647</v>
      </c>
      <c r="BC16" s="4">
        <v>0.33683732769898217</v>
      </c>
      <c r="BD16" s="4">
        <v>0.33185868424650977</v>
      </c>
      <c r="BE16" s="4">
        <v>0.28059394698661944</v>
      </c>
      <c r="BF16" s="4">
        <v>0.30924019157668525</v>
      </c>
      <c r="BG16" s="4">
        <v>0.3163331277674805</v>
      </c>
    </row>
    <row r="17" spans="1:59" ht="12.75">
      <c r="A17" s="11" t="s">
        <v>36</v>
      </c>
      <c r="B17" s="19">
        <v>0.25909938487124695</v>
      </c>
      <c r="C17" s="19">
        <v>0.3077047311524914</v>
      </c>
      <c r="D17" s="19">
        <v>0.331746302173908</v>
      </c>
      <c r="E17" s="19">
        <v>0.29666749093313804</v>
      </c>
      <c r="F17" s="19">
        <v>0.28808126930833294</v>
      </c>
      <c r="G17" s="19">
        <v>0.2484375761360011</v>
      </c>
      <c r="H17" s="19">
        <v>0.20179941641915342</v>
      </c>
      <c r="I17" s="19">
        <v>0.23545579606084907</v>
      </c>
      <c r="J17" s="19">
        <v>0.21322515620543428</v>
      </c>
      <c r="K17" s="19">
        <v>0.1995242201729561</v>
      </c>
      <c r="L17" s="19">
        <v>0.17957063492989145</v>
      </c>
      <c r="M17" s="19">
        <v>0.16340402876320548</v>
      </c>
      <c r="N17" s="19">
        <v>0.18506325043370847</v>
      </c>
      <c r="O17" s="19">
        <v>0.16579478358590483</v>
      </c>
      <c r="P17" s="19">
        <v>0.1515336018948765</v>
      </c>
      <c r="Q17" s="19">
        <v>0.1737829840389152</v>
      </c>
      <c r="R17" s="19">
        <v>0.17339398773123427</v>
      </c>
      <c r="S17" s="19">
        <v>0.16119369353581403</v>
      </c>
      <c r="T17" s="19">
        <v>0.1609845255948129</v>
      </c>
      <c r="U17" s="19">
        <v>0.1899661341379473</v>
      </c>
      <c r="V17" s="19">
        <v>0.2079499039904693</v>
      </c>
      <c r="W17" s="4">
        <v>0.22693979136950126</v>
      </c>
      <c r="X17" s="4">
        <v>0.21447702693195234</v>
      </c>
      <c r="Y17" s="4">
        <v>0.22622678968940477</v>
      </c>
      <c r="Z17" s="4">
        <v>0.22431461504339054</v>
      </c>
      <c r="AA17" s="4">
        <v>0.281354763970749</v>
      </c>
      <c r="AB17" s="4">
        <v>0.20320644931323273</v>
      </c>
      <c r="AC17" s="4">
        <v>0.19852406291548197</v>
      </c>
      <c r="AD17" s="4"/>
      <c r="AE17" s="11" t="s">
        <v>36</v>
      </c>
      <c r="AF17" s="19">
        <v>0.4251850359946803</v>
      </c>
      <c r="AG17" s="19">
        <v>0.5030906200754266</v>
      </c>
      <c r="AH17" s="19">
        <v>0.5057748388729242</v>
      </c>
      <c r="AI17" s="19">
        <v>0.43867372608709937</v>
      </c>
      <c r="AJ17" s="19">
        <v>0.4285182800494861</v>
      </c>
      <c r="AK17" s="19">
        <v>0.4004434265116776</v>
      </c>
      <c r="AL17" s="19">
        <v>0.32732393238762797</v>
      </c>
      <c r="AM17" s="19">
        <v>0.4141816707749391</v>
      </c>
      <c r="AN17" s="19">
        <v>0.35864915677607345</v>
      </c>
      <c r="AO17" s="19">
        <v>0.334819793246054</v>
      </c>
      <c r="AP17" s="19">
        <v>0.31883227782199947</v>
      </c>
      <c r="AQ17" s="19">
        <v>0.28546627086468607</v>
      </c>
      <c r="AR17" s="19">
        <v>0.30275507583390815</v>
      </c>
      <c r="AS17" s="19">
        <v>0.28723880079580383</v>
      </c>
      <c r="AT17" s="19">
        <v>0.27502790588193277</v>
      </c>
      <c r="AU17" s="19">
        <v>0.27360493188202456</v>
      </c>
      <c r="AV17" s="19">
        <v>0.2804968153543114</v>
      </c>
      <c r="AW17" s="19">
        <v>0.2777843757707972</v>
      </c>
      <c r="AX17" s="19">
        <v>0.2916228545122125</v>
      </c>
      <c r="AY17" s="19">
        <v>0.29971979553244227</v>
      </c>
      <c r="AZ17" s="19">
        <v>0.2878522332795863</v>
      </c>
      <c r="BA17" s="4">
        <v>0.2674725903658242</v>
      </c>
      <c r="BB17" s="4">
        <v>0.2435087484423023</v>
      </c>
      <c r="BC17" s="4">
        <v>0.2723650221662049</v>
      </c>
      <c r="BD17" s="4">
        <v>0.2977045614617131</v>
      </c>
      <c r="BE17" s="4">
        <v>0.35378705865520405</v>
      </c>
      <c r="BF17" s="4">
        <v>0.2833216927961149</v>
      </c>
      <c r="BG17" s="4">
        <v>0.2834605972598965</v>
      </c>
    </row>
    <row r="18" spans="1:59" ht="12.75">
      <c r="A18" s="11" t="s">
        <v>37</v>
      </c>
      <c r="B18" s="19">
        <v>0.3737085880590134</v>
      </c>
      <c r="C18" s="19">
        <v>0.356418616149093</v>
      </c>
      <c r="D18" s="19">
        <v>0.34133742417166596</v>
      </c>
      <c r="E18" s="19">
        <v>0.36537314902799817</v>
      </c>
      <c r="F18" s="19">
        <v>0.3737550039510024</v>
      </c>
      <c r="G18" s="19">
        <v>0.40016722837491137</v>
      </c>
      <c r="H18" s="19">
        <v>0.4296813781137598</v>
      </c>
      <c r="I18" s="19">
        <v>0.409618025960925</v>
      </c>
      <c r="J18" s="19">
        <v>0.4202703773722953</v>
      </c>
      <c r="K18" s="19">
        <v>0.4392270902504174</v>
      </c>
      <c r="L18" s="19">
        <v>0.44944081049251017</v>
      </c>
      <c r="M18" s="19">
        <v>0.47250018362266766</v>
      </c>
      <c r="N18" s="19">
        <v>0.46489216409707446</v>
      </c>
      <c r="O18" s="19">
        <v>0.4861348146390313</v>
      </c>
      <c r="P18" s="19">
        <v>0.49794646045799146</v>
      </c>
      <c r="Q18" s="19">
        <v>0.4709579031349381</v>
      </c>
      <c r="R18" s="19">
        <v>0.45152073325598885</v>
      </c>
      <c r="S18" s="19">
        <v>0.4503483248850704</v>
      </c>
      <c r="T18" s="19">
        <v>0.4454716307118065</v>
      </c>
      <c r="U18" s="19">
        <v>0.4255584795498136</v>
      </c>
      <c r="V18" s="19">
        <v>0.4230693392119572</v>
      </c>
      <c r="W18" s="4">
        <v>0.42032017935230603</v>
      </c>
      <c r="X18" s="4">
        <v>0.43728948373055876</v>
      </c>
      <c r="Y18" s="4">
        <v>0.4352998129736638</v>
      </c>
      <c r="Z18" s="4">
        <v>0.45886373203290465</v>
      </c>
      <c r="AA18" s="4">
        <v>0.41153103198180335</v>
      </c>
      <c r="AB18" s="4">
        <v>0.45580497782324153</v>
      </c>
      <c r="AC18" s="4">
        <v>0.44301019175196155</v>
      </c>
      <c r="AD18" s="4"/>
      <c r="AE18" s="11" t="s">
        <v>37</v>
      </c>
      <c r="AF18" s="19">
        <v>0.4990623608132037</v>
      </c>
      <c r="AG18" s="19">
        <v>0.4780281883487545</v>
      </c>
      <c r="AH18" s="19">
        <v>0.4769744788038576</v>
      </c>
      <c r="AI18" s="19">
        <v>0.4778825101669258</v>
      </c>
      <c r="AJ18" s="19">
        <v>0.4424257416399141</v>
      </c>
      <c r="AK18" s="19">
        <v>0.42391758816567343</v>
      </c>
      <c r="AL18" s="19">
        <v>0.4161326963551169</v>
      </c>
      <c r="AM18" s="19">
        <v>0.4187387079975635</v>
      </c>
      <c r="AN18" s="19">
        <v>0.4132831851050064</v>
      </c>
      <c r="AO18" s="19">
        <v>0.4108178587847806</v>
      </c>
      <c r="AP18" s="19">
        <v>0.4124789565364017</v>
      </c>
      <c r="AQ18" s="19">
        <v>0.4069219482288044</v>
      </c>
      <c r="AR18" s="19">
        <v>0.435398765488055</v>
      </c>
      <c r="AS18" s="19">
        <v>0.43297277569167614</v>
      </c>
      <c r="AT18" s="19">
        <v>0.4293978194445661</v>
      </c>
      <c r="AU18" s="19">
        <v>0.4382293727727787</v>
      </c>
      <c r="AV18" s="19">
        <v>0.44968066710711035</v>
      </c>
      <c r="AW18" s="19">
        <v>0.47387130319117715</v>
      </c>
      <c r="AX18" s="19">
        <v>0.4281402690764559</v>
      </c>
      <c r="AY18" s="19">
        <v>0.4154201880544158</v>
      </c>
      <c r="AZ18" s="19">
        <v>0.4226860648326468</v>
      </c>
      <c r="BA18" s="4">
        <v>0.419591903649816</v>
      </c>
      <c r="BB18" s="4">
        <v>0.4262729096869834</v>
      </c>
      <c r="BC18" s="4">
        <v>0.42680441911103556</v>
      </c>
      <c r="BD18" s="4">
        <v>0.4471111484103779</v>
      </c>
      <c r="BE18" s="4">
        <v>0.4410662893912565</v>
      </c>
      <c r="BF18" s="4">
        <v>0.42916045522250945</v>
      </c>
      <c r="BG18" s="4">
        <v>0.4167557067729921</v>
      </c>
    </row>
    <row r="19" spans="1:59" ht="12.75">
      <c r="A19" s="11" t="s">
        <v>38</v>
      </c>
      <c r="B19" s="19">
        <v>0.17726132113775375</v>
      </c>
      <c r="C19" s="19">
        <v>0.13927173436685858</v>
      </c>
      <c r="D19" s="19">
        <v>0.14208987239566506</v>
      </c>
      <c r="E19" s="19">
        <v>0.1390604763074996</v>
      </c>
      <c r="F19" s="19">
        <v>0.13725870402848792</v>
      </c>
      <c r="G19" s="19">
        <v>0.14537618395533006</v>
      </c>
      <c r="H19" s="19">
        <v>0.14624523460076969</v>
      </c>
      <c r="I19" s="19">
        <v>0.16256846375480605</v>
      </c>
      <c r="J19" s="19">
        <v>0.1740711134321076</v>
      </c>
      <c r="K19" s="19">
        <v>0.17108455203725753</v>
      </c>
      <c r="L19" s="19">
        <v>0.18567675022723876</v>
      </c>
      <c r="M19" s="19">
        <v>0.18142692774526034</v>
      </c>
      <c r="N19" s="19">
        <v>0.18279471974905442</v>
      </c>
      <c r="O19" s="19">
        <v>0.17954821671533416</v>
      </c>
      <c r="P19" s="19">
        <v>0.18413741012408502</v>
      </c>
      <c r="Q19" s="19">
        <v>0.1887215507473923</v>
      </c>
      <c r="R19" s="19">
        <v>0.21245797264950048</v>
      </c>
      <c r="S19" s="19">
        <v>0.23368018681895295</v>
      </c>
      <c r="T19" s="19">
        <v>0.24438744828841846</v>
      </c>
      <c r="U19" s="19">
        <v>0.23700375194395173</v>
      </c>
      <c r="V19" s="19">
        <v>0.22139021349572413</v>
      </c>
      <c r="W19" s="4">
        <v>0.21188371905825584</v>
      </c>
      <c r="X19" s="4">
        <v>0.2035974254013344</v>
      </c>
      <c r="Y19" s="4">
        <v>0.19415723026731535</v>
      </c>
      <c r="Z19" s="4">
        <v>0.18092363993137525</v>
      </c>
      <c r="AA19" s="4">
        <v>0.20479168952854163</v>
      </c>
      <c r="AB19" s="4">
        <v>0.23385218662655496</v>
      </c>
      <c r="AC19" s="4">
        <v>0.23282184525656896</v>
      </c>
      <c r="AD19" s="4"/>
      <c r="AE19" s="11" t="s">
        <v>38</v>
      </c>
      <c r="AF19" s="19">
        <v>0.7667974150123283</v>
      </c>
      <c r="AG19" s="19">
        <v>0.6419087081652569</v>
      </c>
      <c r="AH19" s="19">
        <v>0.6771807011867712</v>
      </c>
      <c r="AI19" s="19">
        <v>0.5948810044944723</v>
      </c>
      <c r="AJ19" s="19">
        <v>0.5987184401854557</v>
      </c>
      <c r="AK19" s="19">
        <v>0.565529066414259</v>
      </c>
      <c r="AL19" s="19">
        <v>0.558954131708617</v>
      </c>
      <c r="AM19" s="19">
        <v>0.6447577556213722</v>
      </c>
      <c r="AN19" s="19">
        <v>0.6530231436308707</v>
      </c>
      <c r="AO19" s="19">
        <v>0.6340736363231427</v>
      </c>
      <c r="AP19" s="19">
        <v>0.6590181765070311</v>
      </c>
      <c r="AQ19" s="19">
        <v>0.6075689471830805</v>
      </c>
      <c r="AR19" s="19">
        <v>0.5585017127202352</v>
      </c>
      <c r="AS19" s="19">
        <v>0.5655038733196394</v>
      </c>
      <c r="AT19" s="19">
        <v>0.5529858296411188</v>
      </c>
      <c r="AU19" s="19">
        <v>0.562044035172277</v>
      </c>
      <c r="AV19" s="19">
        <v>0.5849176334473629</v>
      </c>
      <c r="AW19" s="19">
        <v>0.5674485392854293</v>
      </c>
      <c r="AX19" s="19">
        <v>0.5646285291577715</v>
      </c>
      <c r="AY19" s="19">
        <v>0.5576709758175347</v>
      </c>
      <c r="AZ19" s="19">
        <v>0.5756970786256344</v>
      </c>
      <c r="BA19" s="4">
        <v>0.5879077677304733</v>
      </c>
      <c r="BB19" s="4">
        <v>0.5841772745933532</v>
      </c>
      <c r="BC19" s="4">
        <v>0.5767634128248139</v>
      </c>
      <c r="BD19" s="4">
        <v>0.5447599254479272</v>
      </c>
      <c r="BE19" s="4">
        <v>0.6262292259366751</v>
      </c>
      <c r="BF19" s="4">
        <v>0.599753503300047</v>
      </c>
      <c r="BG19" s="4">
        <v>0.6105330680417417</v>
      </c>
    </row>
    <row r="20" spans="1:59" ht="12.75">
      <c r="A20" s="1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  <c r="X20" s="4"/>
      <c r="Y20" s="4"/>
      <c r="Z20" s="4"/>
      <c r="AC20" s="4"/>
      <c r="AD20" s="4"/>
      <c r="AE20" s="11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4"/>
      <c r="BB20" s="4"/>
      <c r="BC20" s="4"/>
      <c r="BD20" s="4"/>
      <c r="BF20" s="4"/>
      <c r="BG20" s="4"/>
    </row>
    <row r="21" spans="1:59" ht="12.75">
      <c r="A21" s="10" t="s">
        <v>39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  <c r="X21" s="4"/>
      <c r="Y21" s="4"/>
      <c r="Z21" s="4"/>
      <c r="AC21" s="4"/>
      <c r="AD21" s="4"/>
      <c r="AE21" s="10" t="s">
        <v>39</v>
      </c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4"/>
      <c r="BB21" s="4"/>
      <c r="BC21" s="4"/>
      <c r="BD21" s="4"/>
      <c r="BF21" s="4"/>
      <c r="BG21" s="4"/>
    </row>
    <row r="22" spans="1:59" ht="12.75">
      <c r="A22" t="s">
        <v>40</v>
      </c>
      <c r="B22" s="19">
        <v>1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/>
      <c r="AE22" t="s">
        <v>40</v>
      </c>
      <c r="AF22" s="19">
        <v>0.1086769423067156</v>
      </c>
      <c r="AG22" s="19">
        <v>0.08838286098918141</v>
      </c>
      <c r="AH22" s="19">
        <v>0.10910772868134515</v>
      </c>
      <c r="AI22" s="19">
        <v>0.10654541814575193</v>
      </c>
      <c r="AJ22" s="19">
        <v>0.10209154172474577</v>
      </c>
      <c r="AK22" s="19">
        <v>0.09075900244835035</v>
      </c>
      <c r="AL22" s="19">
        <v>0.07726871288764997</v>
      </c>
      <c r="AM22" s="19">
        <v>0.07657101572537316</v>
      </c>
      <c r="AN22" s="19">
        <v>0.07754653011705007</v>
      </c>
      <c r="AO22" s="19">
        <v>0.06958149164562806</v>
      </c>
      <c r="AP22" s="19">
        <v>0.0691476359341377</v>
      </c>
      <c r="AQ22" s="19">
        <v>0.07069466324115081</v>
      </c>
      <c r="AR22" s="19">
        <v>0.07306178802479335</v>
      </c>
      <c r="AS22" s="19">
        <v>0.07335561167388477</v>
      </c>
      <c r="AT22" s="19">
        <v>0.07406268219983093</v>
      </c>
      <c r="AU22" s="19">
        <v>0.071461363960408</v>
      </c>
      <c r="AV22" s="19">
        <v>0.08007732675346992</v>
      </c>
      <c r="AW22" s="19">
        <v>0.07585023483316523</v>
      </c>
      <c r="AX22" s="19">
        <v>0.07730049956133699</v>
      </c>
      <c r="AY22" s="19">
        <v>0.07700655538123545</v>
      </c>
      <c r="AZ22" s="19">
        <v>0.0811172387513988</v>
      </c>
      <c r="BA22" s="4">
        <v>0.07517916632881962</v>
      </c>
      <c r="BB22" s="4">
        <v>0.08002143359597332</v>
      </c>
      <c r="BC22" s="4">
        <v>0.08315023720305495</v>
      </c>
      <c r="BD22" s="4">
        <v>0.09123229798853882</v>
      </c>
      <c r="BE22" s="4">
        <v>0.08578906703798038</v>
      </c>
      <c r="BF22" s="4">
        <v>0.07730194041551404</v>
      </c>
      <c r="BG22" s="4">
        <v>0.0767545339167799</v>
      </c>
    </row>
    <row r="23" spans="1:59" ht="12.75">
      <c r="A23" t="s">
        <v>41</v>
      </c>
      <c r="B23" s="19">
        <v>0.21346932562195048</v>
      </c>
      <c r="C23" s="19">
        <v>0.289386841779427</v>
      </c>
      <c r="D23" s="19">
        <v>0.22222274286044275</v>
      </c>
      <c r="E23" s="19">
        <v>0.23161407981113813</v>
      </c>
      <c r="F23" s="19">
        <v>0.23395206785601308</v>
      </c>
      <c r="G23" s="19">
        <v>0.2521605976550023</v>
      </c>
      <c r="H23" s="19">
        <v>0.3136924905361077</v>
      </c>
      <c r="I23" s="19">
        <v>0.2589401145957691</v>
      </c>
      <c r="J23" s="19">
        <v>0.2572515251935973</v>
      </c>
      <c r="K23" s="19">
        <v>0.2787794926209389</v>
      </c>
      <c r="L23" s="19">
        <v>0.25017543441041423</v>
      </c>
      <c r="M23" s="19">
        <v>0.24258738106830488</v>
      </c>
      <c r="N23" s="19">
        <v>0.22298054060876146</v>
      </c>
      <c r="O23" s="19">
        <v>0.2219517424658234</v>
      </c>
      <c r="P23" s="19">
        <v>0.2218627456994735</v>
      </c>
      <c r="Q23" s="19">
        <v>0.2316413139290625</v>
      </c>
      <c r="R23" s="19">
        <v>0.2352288084729991</v>
      </c>
      <c r="S23" s="19">
        <v>0.23105919965760324</v>
      </c>
      <c r="T23" s="19">
        <v>0.2170859208235118</v>
      </c>
      <c r="U23" s="19">
        <v>0.21171641283814954</v>
      </c>
      <c r="V23" s="19">
        <v>0.20082208441626637</v>
      </c>
      <c r="W23" s="4">
        <v>0.21607486122994096</v>
      </c>
      <c r="X23" s="4">
        <v>0.2015461947230048</v>
      </c>
      <c r="Y23" s="4">
        <v>0.1918319505217466</v>
      </c>
      <c r="Z23" s="4">
        <v>0.1714799069861711</v>
      </c>
      <c r="AA23" s="4">
        <v>0.1118009648939123</v>
      </c>
      <c r="AB23" s="4">
        <v>0.16683977812861558</v>
      </c>
      <c r="AC23" s="4">
        <v>0.21824731892545077</v>
      </c>
      <c r="AD23" s="4"/>
      <c r="AE23" t="s">
        <v>41</v>
      </c>
      <c r="AF23" s="19">
        <v>0.10016498441543337</v>
      </c>
      <c r="AG23" s="19">
        <v>0.10697218413964184</v>
      </c>
      <c r="AH23" s="19">
        <v>0.10643378570210578</v>
      </c>
      <c r="AI23" s="19">
        <v>0.10771338322573706</v>
      </c>
      <c r="AJ23" s="19">
        <v>0.10723727768606758</v>
      </c>
      <c r="AK23" s="19">
        <v>0.10135074779064421</v>
      </c>
      <c r="AL23" s="19">
        <v>0.10550622663643819</v>
      </c>
      <c r="AM23" s="19">
        <v>0.08866432968636066</v>
      </c>
      <c r="AN23" s="19">
        <v>0.09170209857351586</v>
      </c>
      <c r="AO23" s="19">
        <v>0.09118668405250628</v>
      </c>
      <c r="AP23" s="19">
        <v>0.08097280428372727</v>
      </c>
      <c r="AQ23" s="19">
        <v>0.08471857470577235</v>
      </c>
      <c r="AR23" s="19">
        <v>0.08401635424404252</v>
      </c>
      <c r="AS23" s="19">
        <v>0.08249674986876716</v>
      </c>
      <c r="AT23" s="19">
        <v>0.08452322974574705</v>
      </c>
      <c r="AU23" s="19">
        <v>0.08561148786016687</v>
      </c>
      <c r="AV23" s="19">
        <v>0.09556166677977591</v>
      </c>
      <c r="AW23" s="19">
        <v>0.08666553923478461</v>
      </c>
      <c r="AX23" s="19">
        <v>0.09087208168015132</v>
      </c>
      <c r="AY23" s="19">
        <v>0.09109085398511078</v>
      </c>
      <c r="AZ23" s="19">
        <v>0.09089514216962839</v>
      </c>
      <c r="BA23" s="4">
        <v>0.09991631162229982</v>
      </c>
      <c r="BB23" s="4">
        <v>0.0996878741306853</v>
      </c>
      <c r="BC23" s="4">
        <v>0.09737740572658929</v>
      </c>
      <c r="BD23" s="4">
        <v>0.09632558219730267</v>
      </c>
      <c r="BE23" s="4">
        <v>0.06364996592786176</v>
      </c>
      <c r="BF23" s="4">
        <v>0.09364918818262426</v>
      </c>
      <c r="BG23" s="4">
        <v>0.1072043364853119</v>
      </c>
    </row>
    <row r="24" spans="1:59" ht="12.75">
      <c r="A24" t="s">
        <v>42</v>
      </c>
      <c r="B24" s="19">
        <v>0.18088229884071305</v>
      </c>
      <c r="C24" s="19">
        <v>0.2564692838600104</v>
      </c>
      <c r="D24" s="19">
        <v>0.37212414865405186</v>
      </c>
      <c r="E24" s="19">
        <v>0.37177429130107514</v>
      </c>
      <c r="F24" s="19">
        <v>0.3613899190770141</v>
      </c>
      <c r="G24" s="19">
        <v>0.2769567416564405</v>
      </c>
      <c r="H24" s="19">
        <v>0.13817859874222455</v>
      </c>
      <c r="I24" s="19">
        <v>0.2009191373329698</v>
      </c>
      <c r="J24" s="19">
        <v>0.21966151822508145</v>
      </c>
      <c r="K24" s="19">
        <v>0.17732751780128614</v>
      </c>
      <c r="L24" s="19">
        <v>0.1706187988463012</v>
      </c>
      <c r="M24" s="19">
        <v>0.20760552277728436</v>
      </c>
      <c r="N24" s="19">
        <v>0.2038281834395713</v>
      </c>
      <c r="O24" s="19">
        <v>0.21393246868887258</v>
      </c>
      <c r="P24" s="19">
        <v>0.20197651549825257</v>
      </c>
      <c r="Q24" s="19">
        <v>0.20757613519368392</v>
      </c>
      <c r="R24" s="19">
        <v>0.24285713923342853</v>
      </c>
      <c r="S24" s="19">
        <v>0.21628273520539953</v>
      </c>
      <c r="T24" s="19">
        <v>0.22883966277403595</v>
      </c>
      <c r="U24" s="19">
        <v>0.2750667375833406</v>
      </c>
      <c r="V24" s="19">
        <v>0.313750289145564</v>
      </c>
      <c r="W24" s="4">
        <v>0.2768443920541842</v>
      </c>
      <c r="X24" s="4">
        <v>0.3332804302362763</v>
      </c>
      <c r="Y24" s="4">
        <v>0.33384741169255433</v>
      </c>
      <c r="Z24" s="4">
        <v>0.35889220718042375</v>
      </c>
      <c r="AA24" s="4">
        <v>0.45117013267267314</v>
      </c>
      <c r="AB24" s="4">
        <v>0.27199813952369384</v>
      </c>
      <c r="AC24" s="4">
        <v>0.2595777199375714</v>
      </c>
      <c r="AD24" s="4"/>
      <c r="AE24" t="s">
        <v>42</v>
      </c>
      <c r="AF24" s="19">
        <v>0.06672506649315606</v>
      </c>
      <c r="AG24" s="19">
        <v>0.0766735230025382</v>
      </c>
      <c r="AH24" s="19">
        <v>0.126765828721571</v>
      </c>
      <c r="AI24" s="19">
        <v>0.12723403704081657</v>
      </c>
      <c r="AJ24" s="19">
        <v>0.12330141642567198</v>
      </c>
      <c r="AK24" s="19">
        <v>0.09532186531891798</v>
      </c>
      <c r="AL24" s="19">
        <v>0.04295939984921128</v>
      </c>
      <c r="AM24" s="19">
        <v>0.06270281618098004</v>
      </c>
      <c r="AN24" s="19">
        <v>0.06876694368929061</v>
      </c>
      <c r="AO24" s="19">
        <v>0.050888023976146286</v>
      </c>
      <c r="AP24" s="19">
        <v>0.05153405317777088</v>
      </c>
      <c r="AQ24" s="19">
        <v>0.06532976042994972</v>
      </c>
      <c r="AR24" s="19">
        <v>0.06063675566422384</v>
      </c>
      <c r="AS24" s="19">
        <v>0.06833941119421975</v>
      </c>
      <c r="AT24" s="19">
        <v>0.06887280120915616</v>
      </c>
      <c r="AU24" s="19">
        <v>0.05922541189547195</v>
      </c>
      <c r="AV24" s="19">
        <v>0.07779776543733312</v>
      </c>
      <c r="AW24" s="19">
        <v>0.06883481800456169</v>
      </c>
      <c r="AX24" s="19">
        <v>0.07959988645417622</v>
      </c>
      <c r="AY24" s="19">
        <v>0.08479770686015484</v>
      </c>
      <c r="AZ24" s="19">
        <v>0.09047486960839271</v>
      </c>
      <c r="BA24" s="4">
        <v>0.06475422339998434</v>
      </c>
      <c r="BB24" s="4">
        <v>0.0814644895375306</v>
      </c>
      <c r="BC24" s="4">
        <v>0.08741527829733829</v>
      </c>
      <c r="BD24" s="4">
        <v>0.10956712597250362</v>
      </c>
      <c r="BE24" s="4">
        <v>0.11778053996839795</v>
      </c>
      <c r="BF24" s="4">
        <v>0.07374859436748918</v>
      </c>
      <c r="BG24" s="4">
        <v>0.07231145921836658</v>
      </c>
    </row>
    <row r="25" spans="1:59" ht="12.75">
      <c r="A25" t="s">
        <v>43</v>
      </c>
      <c r="B25" s="19">
        <v>0.3217411718623709</v>
      </c>
      <c r="C25" s="19">
        <v>0.2968154326076826</v>
      </c>
      <c r="D25" s="19">
        <v>0.23387691471779834</v>
      </c>
      <c r="E25" s="19">
        <v>0.24161274606259636</v>
      </c>
      <c r="F25" s="19">
        <v>0.2693457683102458</v>
      </c>
      <c r="G25" s="19">
        <v>0.30865706757773825</v>
      </c>
      <c r="H25" s="19">
        <v>0.3532187930988659</v>
      </c>
      <c r="I25" s="19">
        <v>0.38414228851510346</v>
      </c>
      <c r="J25" s="19">
        <v>0.37217408356458564</v>
      </c>
      <c r="K25" s="19">
        <v>0.42051211893019574</v>
      </c>
      <c r="L25" s="19">
        <v>0.43936209443556345</v>
      </c>
      <c r="M25" s="19">
        <v>0.4369275392035467</v>
      </c>
      <c r="N25" s="19">
        <v>0.4491155610549425</v>
      </c>
      <c r="O25" s="19">
        <v>0.46017004964468416</v>
      </c>
      <c r="P25" s="19">
        <v>0.47574284338306444</v>
      </c>
      <c r="Q25" s="19">
        <v>0.4685139074929196</v>
      </c>
      <c r="R25" s="19">
        <v>0.4222936659873838</v>
      </c>
      <c r="S25" s="19">
        <v>0.4422144591138381</v>
      </c>
      <c r="T25" s="19">
        <v>0.4374035196210405</v>
      </c>
      <c r="U25" s="19">
        <v>0.4205309771938949</v>
      </c>
      <c r="V25" s="19">
        <v>0.4007297451712023</v>
      </c>
      <c r="W25" s="4">
        <v>0.418243156389797</v>
      </c>
      <c r="X25" s="4">
        <v>0.3904886093345948</v>
      </c>
      <c r="Y25" s="4">
        <v>0.3939494601711924</v>
      </c>
      <c r="Z25" s="4">
        <v>0.36658065568843595</v>
      </c>
      <c r="AA25" s="4">
        <v>0.3728245924397131</v>
      </c>
      <c r="AB25" s="4">
        <v>0.3881656493048481</v>
      </c>
      <c r="AC25" s="4">
        <v>0.3846493673157698</v>
      </c>
      <c r="AD25" s="4"/>
      <c r="AE25" t="s">
        <v>43</v>
      </c>
      <c r="AF25" s="19">
        <v>0.09658501119361951</v>
      </c>
      <c r="AG25" s="19">
        <v>0.07279098870489203</v>
      </c>
      <c r="AH25" s="19">
        <v>0.0730233592113344</v>
      </c>
      <c r="AI25" s="19">
        <v>0.07314028313244961</v>
      </c>
      <c r="AJ25" s="19">
        <v>0.07313095234328182</v>
      </c>
      <c r="AK25" s="19">
        <v>0.06981887518680405</v>
      </c>
      <c r="AL25" s="19">
        <v>0.06556750797650765</v>
      </c>
      <c r="AM25" s="19">
        <v>0.0696691352087236</v>
      </c>
      <c r="AN25" s="19">
        <v>0.06811761796183101</v>
      </c>
      <c r="AO25" s="19">
        <v>0.06726089830918008</v>
      </c>
      <c r="AP25" s="19">
        <v>0.06859498022640649</v>
      </c>
      <c r="AQ25" s="19">
        <v>0.06777954881512777</v>
      </c>
      <c r="AR25" s="19">
        <v>0.07648804231946096</v>
      </c>
      <c r="AS25" s="19">
        <v>0.0755691438031394</v>
      </c>
      <c r="AT25" s="19">
        <v>0.07707765705962245</v>
      </c>
      <c r="AU25" s="19">
        <v>0.07900523660366315</v>
      </c>
      <c r="AV25" s="19">
        <v>0.08328435653600538</v>
      </c>
      <c r="AW25" s="19">
        <v>0.08593524975167387</v>
      </c>
      <c r="AX25" s="19">
        <v>0.08072202047706244</v>
      </c>
      <c r="AY25" s="19">
        <v>0.08021085217926562</v>
      </c>
      <c r="AZ25" s="19">
        <v>0.08340477408489425</v>
      </c>
      <c r="BA25" s="4">
        <v>0.08285895246341934</v>
      </c>
      <c r="BB25" s="4">
        <v>0.0819505381249496</v>
      </c>
      <c r="BC25" s="4">
        <v>0.08400651465453737</v>
      </c>
      <c r="BD25" s="4">
        <v>0.08216552465324366</v>
      </c>
      <c r="BE25" s="4">
        <v>0.08295667912724691</v>
      </c>
      <c r="BF25" s="4">
        <v>0.07107276418646788</v>
      </c>
      <c r="BG25" s="4">
        <v>0.07059810264041214</v>
      </c>
    </row>
    <row r="26" spans="1:59" ht="12.75">
      <c r="A26" t="s">
        <v>44</v>
      </c>
      <c r="B26" s="19">
        <v>0.2839072036749656</v>
      </c>
      <c r="C26" s="19">
        <v>0.15732844175287997</v>
      </c>
      <c r="D26" s="19">
        <v>0.17177619376770706</v>
      </c>
      <c r="E26" s="19">
        <v>0.15499888282519042</v>
      </c>
      <c r="F26" s="19">
        <v>0.13531224475672707</v>
      </c>
      <c r="G26" s="19">
        <v>0.16222559311081874</v>
      </c>
      <c r="H26" s="19">
        <v>0.19491011762280194</v>
      </c>
      <c r="I26" s="19">
        <v>0.15599845955615763</v>
      </c>
      <c r="J26" s="19">
        <v>0.15091287301673545</v>
      </c>
      <c r="K26" s="19">
        <v>0.12338087064757922</v>
      </c>
      <c r="L26" s="19">
        <v>0.1398436723077209</v>
      </c>
      <c r="M26" s="19">
        <v>0.11287955695086402</v>
      </c>
      <c r="N26" s="19">
        <v>0.12407571489672474</v>
      </c>
      <c r="O26" s="19">
        <v>0.10394573920061993</v>
      </c>
      <c r="P26" s="19">
        <v>0.10041789541920951</v>
      </c>
      <c r="Q26" s="19">
        <v>0.09226864338433408</v>
      </c>
      <c r="R26" s="19">
        <v>0.09962038630618847</v>
      </c>
      <c r="S26" s="19">
        <v>0.11044360602315913</v>
      </c>
      <c r="T26" s="19">
        <v>0.11667089678141168</v>
      </c>
      <c r="U26" s="19">
        <v>0.0926858723846151</v>
      </c>
      <c r="V26" s="19">
        <v>0.08469788126696748</v>
      </c>
      <c r="W26" s="4">
        <v>0.08883759032607777</v>
      </c>
      <c r="X26" s="4">
        <v>0.07468476570612416</v>
      </c>
      <c r="Y26" s="4">
        <v>0.08037117761450675</v>
      </c>
      <c r="Z26" s="4">
        <v>0.10304723014496925</v>
      </c>
      <c r="AA26" s="4">
        <v>0.06420430999370143</v>
      </c>
      <c r="AB26" s="4">
        <v>0.17299643290818903</v>
      </c>
      <c r="AC26" s="4">
        <v>0.13752559382120796</v>
      </c>
      <c r="AD26" s="4"/>
      <c r="AE26" t="s">
        <v>44</v>
      </c>
      <c r="AF26" s="19">
        <v>0.27607331320221656</v>
      </c>
      <c r="AG26" s="19">
        <v>0.13259145548494314</v>
      </c>
      <c r="AH26" s="19">
        <v>0.18292271556172265</v>
      </c>
      <c r="AI26" s="19">
        <v>0.1534642582498384</v>
      </c>
      <c r="AJ26" s="19">
        <v>0.13538094451102411</v>
      </c>
      <c r="AK26" s="19">
        <v>0.13475278287055462</v>
      </c>
      <c r="AL26" s="19">
        <v>0.14278691091616577</v>
      </c>
      <c r="AM26" s="19">
        <v>0.10976524090986697</v>
      </c>
      <c r="AN26" s="19">
        <v>0.10537134463140532</v>
      </c>
      <c r="AO26" s="19">
        <v>0.07819890654500221</v>
      </c>
      <c r="AP26" s="19">
        <v>0.08443512375104825</v>
      </c>
      <c r="AQ26" s="19">
        <v>0.06809092594569605</v>
      </c>
      <c r="AR26" s="19">
        <v>0.06893632451740117</v>
      </c>
      <c r="AS26" s="19">
        <v>0.0603647584365368</v>
      </c>
      <c r="AT26" s="19">
        <v>0.05665811780177998</v>
      </c>
      <c r="AU26" s="19">
        <v>0.049798582249579296</v>
      </c>
      <c r="AV26" s="19">
        <v>0.054311556679450236</v>
      </c>
      <c r="AW26" s="19">
        <v>0.049530386446076685</v>
      </c>
      <c r="AX26" s="19">
        <v>0.051759513051016975</v>
      </c>
      <c r="AY26" s="19">
        <v>0.04261310217729019</v>
      </c>
      <c r="AZ26" s="19">
        <v>0.04588186948274322</v>
      </c>
      <c r="BA26" s="4">
        <v>0.04891838574886064</v>
      </c>
      <c r="BB26" s="4">
        <v>0.04613485276262091</v>
      </c>
      <c r="BC26" s="4">
        <v>0.051924998995236414</v>
      </c>
      <c r="BD26" s="4">
        <v>0.07137308699457114</v>
      </c>
      <c r="BE26" s="4">
        <v>0.04075967532791478</v>
      </c>
      <c r="BF26" s="4">
        <v>0.08628076354499116</v>
      </c>
      <c r="BG26" s="4">
        <v>0.07036053974368844</v>
      </c>
    </row>
    <row r="27" spans="1:59" ht="12.75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  <c r="X27" s="4"/>
      <c r="Y27" s="4"/>
      <c r="Z27" s="4"/>
      <c r="AC27" s="4"/>
      <c r="AD27" s="4"/>
      <c r="AE27" s="11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4"/>
      <c r="BB27" s="4"/>
      <c r="BC27" s="4"/>
      <c r="BD27" s="4"/>
      <c r="BF27" s="4"/>
      <c r="BG27" s="4"/>
    </row>
    <row r="28" spans="1:59" ht="12.75">
      <c r="A28" s="10" t="s">
        <v>45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  <c r="X28" s="4"/>
      <c r="Y28" s="4"/>
      <c r="Z28" s="4"/>
      <c r="AC28" s="4"/>
      <c r="AD28" s="4"/>
      <c r="AE28" s="10" t="s">
        <v>45</v>
      </c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4"/>
      <c r="BB28" s="4"/>
      <c r="BC28" s="4"/>
      <c r="BD28" s="4"/>
      <c r="BF28" s="4"/>
      <c r="BG28" s="4"/>
    </row>
    <row r="29" spans="1:59" ht="12.75">
      <c r="A29" t="s">
        <v>40</v>
      </c>
      <c r="B29" s="19">
        <v>1</v>
      </c>
      <c r="C29" s="19">
        <v>1</v>
      </c>
      <c r="D29" s="19">
        <v>1</v>
      </c>
      <c r="E29" s="19">
        <v>1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/>
      <c r="AE29" t="s">
        <v>40</v>
      </c>
      <c r="AF29" s="19">
        <v>0.0995702174920055</v>
      </c>
      <c r="AG29" s="19">
        <v>0.10431890827718522</v>
      </c>
      <c r="AH29" s="19">
        <v>0.13093550409648386</v>
      </c>
      <c r="AI29" s="19">
        <v>0.08103536173038035</v>
      </c>
      <c r="AJ29" s="19">
        <v>0.09622280315628397</v>
      </c>
      <c r="AK29" s="19">
        <v>0.09298118074891205</v>
      </c>
      <c r="AL29" s="19">
        <v>0.08700986472198505</v>
      </c>
      <c r="AM29" s="19">
        <v>0.09084475981625952</v>
      </c>
      <c r="AN29" s="19">
        <v>0.08661803523266268</v>
      </c>
      <c r="AO29" s="19">
        <v>0.0881887588509117</v>
      </c>
      <c r="AP29" s="19">
        <v>0.08934908629820243</v>
      </c>
      <c r="AQ29" s="19">
        <v>0.0836649567686382</v>
      </c>
      <c r="AR29" s="19">
        <v>0.08979710277472229</v>
      </c>
      <c r="AS29" s="19">
        <v>0.09031307702989966</v>
      </c>
      <c r="AT29" s="19">
        <v>0.0921025216667456</v>
      </c>
      <c r="AU29" s="19">
        <v>0.09018490606277309</v>
      </c>
      <c r="AV29" s="19">
        <v>0.08776588230745759</v>
      </c>
      <c r="AW29" s="19">
        <v>0.08992151995788122</v>
      </c>
      <c r="AX29" s="19">
        <v>0.09204215914598869</v>
      </c>
      <c r="AY29" s="19">
        <v>0.08489986358843676</v>
      </c>
      <c r="AZ29" s="19">
        <v>0.08413637316608405</v>
      </c>
      <c r="BA29" s="4">
        <v>0.08082073102340705</v>
      </c>
      <c r="BB29" s="4">
        <v>0.08762384865390471</v>
      </c>
      <c r="BC29" s="4">
        <v>0.08860821343834653</v>
      </c>
      <c r="BD29" s="4">
        <v>0.09570949392751969</v>
      </c>
      <c r="BE29" s="4">
        <v>0.09445160844200853</v>
      </c>
      <c r="BF29" s="4">
        <v>0.0835889875349744</v>
      </c>
      <c r="BG29" s="4">
        <v>0.08572912303851904</v>
      </c>
    </row>
    <row r="30" spans="1:59" ht="12.75">
      <c r="A30" t="s">
        <v>41</v>
      </c>
      <c r="B30" s="19">
        <v>0.2771259793129126</v>
      </c>
      <c r="C30" s="19">
        <v>0.2643611232223344</v>
      </c>
      <c r="D30" s="19">
        <v>0.2034862029872724</v>
      </c>
      <c r="E30" s="19">
        <v>0.32498665769593116</v>
      </c>
      <c r="F30" s="19">
        <v>0.25478312485321897</v>
      </c>
      <c r="G30" s="19">
        <v>0.2556933202835672</v>
      </c>
      <c r="H30" s="19">
        <v>0.27013951257393837</v>
      </c>
      <c r="I30" s="19">
        <v>0.2573989356779388</v>
      </c>
      <c r="J30" s="19">
        <v>0.25171684859443194</v>
      </c>
      <c r="K30" s="19">
        <v>0.2452867903037753</v>
      </c>
      <c r="L30" s="19">
        <v>0.2506175866899912</v>
      </c>
      <c r="M30" s="19">
        <v>0.24419166735786765</v>
      </c>
      <c r="N30" s="19">
        <v>0.2263126051833136</v>
      </c>
      <c r="O30" s="19">
        <v>0.21922820125905515</v>
      </c>
      <c r="P30" s="19">
        <v>0.20853979935981787</v>
      </c>
      <c r="Q30" s="19">
        <v>0.2229099841997945</v>
      </c>
      <c r="R30" s="19">
        <v>0.21638343661286266</v>
      </c>
      <c r="S30" s="19">
        <v>0.20720902790027604</v>
      </c>
      <c r="T30" s="19">
        <v>0.20229766007965008</v>
      </c>
      <c r="U30" s="19">
        <v>0.20928215978063708</v>
      </c>
      <c r="V30" s="19">
        <v>0.20808999343574291</v>
      </c>
      <c r="W30" s="4">
        <v>0.19660791263415492</v>
      </c>
      <c r="X30" s="4">
        <v>0.19093494704919772</v>
      </c>
      <c r="Y30" s="4">
        <v>0.19565476303524088</v>
      </c>
      <c r="Z30" s="4">
        <v>0.1741026912506932</v>
      </c>
      <c r="AA30" s="4">
        <v>0.15989930056162804</v>
      </c>
      <c r="AB30" s="4">
        <v>0.16017815718411405</v>
      </c>
      <c r="AC30" s="4">
        <v>0.17151536236555476</v>
      </c>
      <c r="AD30" s="4"/>
      <c r="AE30" t="s">
        <v>41</v>
      </c>
      <c r="AF30" s="19">
        <v>0.11913784372110599</v>
      </c>
      <c r="AG30" s="19">
        <v>0.11534124879675214</v>
      </c>
      <c r="AH30" s="19">
        <v>0.1169574480037261</v>
      </c>
      <c r="AI30" s="19">
        <v>0.11495028141838255</v>
      </c>
      <c r="AJ30" s="19">
        <v>0.11007223742248892</v>
      </c>
      <c r="AK30" s="19">
        <v>0.10528692890112977</v>
      </c>
      <c r="AL30" s="19">
        <v>0.10231207580246822</v>
      </c>
      <c r="AM30" s="19">
        <v>0.1045663187424282</v>
      </c>
      <c r="AN30" s="19">
        <v>0.10022580674982703</v>
      </c>
      <c r="AO30" s="19">
        <v>0.10168672396928197</v>
      </c>
      <c r="AP30" s="19">
        <v>0.10481389018898984</v>
      </c>
      <c r="AQ30" s="19">
        <v>0.10092487865610691</v>
      </c>
      <c r="AR30" s="19">
        <v>0.10480394738018659</v>
      </c>
      <c r="AS30" s="19">
        <v>0.10032103338245722</v>
      </c>
      <c r="AT30" s="19">
        <v>0.09879904267113027</v>
      </c>
      <c r="AU30" s="19">
        <v>0.10397001395516826</v>
      </c>
      <c r="AV30" s="19">
        <v>0.09634593105793757</v>
      </c>
      <c r="AW30" s="19">
        <v>0.09213795347211869</v>
      </c>
      <c r="AX30" s="19">
        <v>0.10083102349941792</v>
      </c>
      <c r="AY30" s="19">
        <v>0.09927313809319759</v>
      </c>
      <c r="AZ30" s="19">
        <v>0.09769020650188258</v>
      </c>
      <c r="BA30" s="4">
        <v>0.09773686674779614</v>
      </c>
      <c r="BB30" s="4">
        <v>0.10341157527878454</v>
      </c>
      <c r="BC30" s="4">
        <v>0.10583715815682487</v>
      </c>
      <c r="BD30" s="4">
        <v>0.10259833039387262</v>
      </c>
      <c r="BE30" s="4">
        <v>0.10022512371232874</v>
      </c>
      <c r="BF30" s="4">
        <v>0.09722240845880382</v>
      </c>
      <c r="BG30" s="4">
        <v>0.09410025567947888</v>
      </c>
    </row>
    <row r="31" spans="1:59" ht="12.75">
      <c r="A31" t="s">
        <v>42</v>
      </c>
      <c r="B31" s="19">
        <v>0.2443685105432832</v>
      </c>
      <c r="C31" s="19">
        <v>0.2484078899885293</v>
      </c>
      <c r="D31" s="19">
        <v>0.40969884502485293</v>
      </c>
      <c r="E31" s="19">
        <v>0.3014671501462427</v>
      </c>
      <c r="F31" s="19">
        <v>0.2188897135693118</v>
      </c>
      <c r="G31" s="19">
        <v>0.18887398479300302</v>
      </c>
      <c r="H31" s="19">
        <v>0.14365547170444015</v>
      </c>
      <c r="I31" s="19">
        <v>0.15377784280005619</v>
      </c>
      <c r="J31" s="19">
        <v>0.13218694168621858</v>
      </c>
      <c r="K31" s="19">
        <v>0.14530288307552533</v>
      </c>
      <c r="L31" s="19">
        <v>0.12204286836840683</v>
      </c>
      <c r="M31" s="19">
        <v>0.07825157888528905</v>
      </c>
      <c r="N31" s="19">
        <v>0.09435864638739888</v>
      </c>
      <c r="O31" s="19">
        <v>0.0839860958867493</v>
      </c>
      <c r="P31" s="19">
        <v>0.07855411237485921</v>
      </c>
      <c r="Q31" s="19">
        <v>0.07299763251634743</v>
      </c>
      <c r="R31" s="19">
        <v>0.09419016212929322</v>
      </c>
      <c r="S31" s="19">
        <v>0.10716537299527983</v>
      </c>
      <c r="T31" s="19">
        <v>0.12014603524299514</v>
      </c>
      <c r="U31" s="19">
        <v>0.10514165114655054</v>
      </c>
      <c r="V31" s="19">
        <v>0.11238228232166952</v>
      </c>
      <c r="W31" s="4">
        <v>0.10866996519578082</v>
      </c>
      <c r="X31" s="4">
        <v>0.13308978894802173</v>
      </c>
      <c r="Y31" s="4">
        <v>0.1283754761421116</v>
      </c>
      <c r="Z31" s="4">
        <v>0.14072468161074528</v>
      </c>
      <c r="AA31" s="4">
        <v>0.20728659424465543</v>
      </c>
      <c r="AB31" s="4">
        <v>0.20185767436166496</v>
      </c>
      <c r="AC31" s="4">
        <v>0.1933297491584907</v>
      </c>
      <c r="AD31" s="4"/>
      <c r="AE31" t="s">
        <v>42</v>
      </c>
      <c r="AF31" s="19">
        <v>0.08259052621092722</v>
      </c>
      <c r="AG31" s="19">
        <v>0.08765373432887077</v>
      </c>
      <c r="AH31" s="19">
        <v>0.16748695810825245</v>
      </c>
      <c r="AI31" s="19">
        <v>0.07847001673161055</v>
      </c>
      <c r="AJ31" s="19">
        <v>0.07038913479551574</v>
      </c>
      <c r="AK31" s="19">
        <v>0.0665975231096893</v>
      </c>
      <c r="AL31" s="19">
        <v>0.05029263719264164</v>
      </c>
      <c r="AM31" s="19">
        <v>0.056937052272270444</v>
      </c>
      <c r="AN31" s="19">
        <v>0.046223226298928034</v>
      </c>
      <c r="AO31" s="19">
        <v>0.05284856260076123</v>
      </c>
      <c r="AP31" s="19">
        <v>0.04763131880200113</v>
      </c>
      <c r="AQ31" s="19">
        <v>0.02914219320252651</v>
      </c>
      <c r="AR31" s="19">
        <v>0.03450050507899157</v>
      </c>
      <c r="AS31" s="19">
        <v>0.03303080969086331</v>
      </c>
      <c r="AT31" s="19">
        <v>0.03331101622770466</v>
      </c>
      <c r="AU31" s="19">
        <v>0.026284637951101922</v>
      </c>
      <c r="AV31" s="19">
        <v>0.033070285879272375</v>
      </c>
      <c r="AW31" s="19">
        <v>0.04043407429127707</v>
      </c>
      <c r="AX31" s="19">
        <v>0.049761686440167194</v>
      </c>
      <c r="AY31" s="19">
        <v>0.03573552111795732</v>
      </c>
      <c r="AZ31" s="19">
        <v>0.03361338944427508</v>
      </c>
      <c r="BA31" s="4">
        <v>0.027325440107080934</v>
      </c>
      <c r="BB31" s="4">
        <v>0.035622078850427716</v>
      </c>
      <c r="BC31" s="4">
        <v>0.03582052000072309</v>
      </c>
      <c r="BD31" s="4">
        <v>0.045070556660830784</v>
      </c>
      <c r="BE31" s="4">
        <v>0.059577438702182316</v>
      </c>
      <c r="BF31" s="4">
        <v>0.059182287631699575</v>
      </c>
      <c r="BG31" s="4">
        <v>0.060153754899242136</v>
      </c>
    </row>
    <row r="32" spans="1:59" ht="12.75">
      <c r="A32" t="s">
        <v>43</v>
      </c>
      <c r="B32" s="19">
        <v>0.46444475051485085</v>
      </c>
      <c r="C32" s="19">
        <v>0.4511116783877162</v>
      </c>
      <c r="D32" s="19">
        <v>0.35244791072045595</v>
      </c>
      <c r="E32" s="19">
        <v>0.32205965619391624</v>
      </c>
      <c r="F32" s="19">
        <v>0.48253659345121214</v>
      </c>
      <c r="G32" s="19">
        <v>0.5125591564052626</v>
      </c>
      <c r="H32" s="19">
        <v>0.5433106694667561</v>
      </c>
      <c r="I32" s="19">
        <v>0.5389887920290558</v>
      </c>
      <c r="J32" s="19">
        <v>0.5621423151091355</v>
      </c>
      <c r="K32" s="19">
        <v>0.5604134241189815</v>
      </c>
      <c r="L32" s="19">
        <v>0.5703740547421297</v>
      </c>
      <c r="M32" s="19">
        <v>0.6138585687106074</v>
      </c>
      <c r="N32" s="19">
        <v>0.5971538765258617</v>
      </c>
      <c r="O32" s="19">
        <v>0.6214449438919226</v>
      </c>
      <c r="P32" s="19">
        <v>0.6232606860467697</v>
      </c>
      <c r="Q32" s="19">
        <v>0.5894785536244697</v>
      </c>
      <c r="R32" s="19">
        <v>0.6027936030139208</v>
      </c>
      <c r="S32" s="19">
        <v>0.5950035737852356</v>
      </c>
      <c r="T32" s="19">
        <v>0.5815044903147928</v>
      </c>
      <c r="U32" s="19">
        <v>0.5889206541750276</v>
      </c>
      <c r="V32" s="19">
        <v>0.586133554682403</v>
      </c>
      <c r="W32" s="4">
        <v>0.5993586590005436</v>
      </c>
      <c r="X32" s="4">
        <v>0.5718196160881336</v>
      </c>
      <c r="Y32" s="4">
        <v>0.5749506061248313</v>
      </c>
      <c r="Z32" s="4">
        <v>0.5466478011959904</v>
      </c>
      <c r="AA32" s="4">
        <v>0.5285062904614237</v>
      </c>
      <c r="AB32" s="4">
        <v>0.5431235215835113</v>
      </c>
      <c r="AC32" s="4">
        <v>0.5217578780242823</v>
      </c>
      <c r="AD32" s="4"/>
      <c r="AE32" t="s">
        <v>43</v>
      </c>
      <c r="AF32" s="19">
        <v>0.12774067265011635</v>
      </c>
      <c r="AG32" s="19">
        <v>0.13057805290773875</v>
      </c>
      <c r="AH32" s="19">
        <v>0.13206000255958986</v>
      </c>
      <c r="AI32" s="19">
        <v>0.07415030090313443</v>
      </c>
      <c r="AJ32" s="19">
        <v>0.12348368137733223</v>
      </c>
      <c r="AK32" s="19">
        <v>0.11878072214926126</v>
      </c>
      <c r="AL32" s="19">
        <v>0.11356850914089738</v>
      </c>
      <c r="AM32" s="19">
        <v>0.11597476673765511</v>
      </c>
      <c r="AN32" s="19">
        <v>0.11492263136613567</v>
      </c>
      <c r="AO32" s="19">
        <v>0.11360885228479325</v>
      </c>
      <c r="AP32" s="19">
        <v>0.11506474792418463</v>
      </c>
      <c r="AQ32" s="19">
        <v>0.1126975664467012</v>
      </c>
      <c r="AR32" s="19">
        <v>0.12499531257679111</v>
      </c>
      <c r="AS32" s="19">
        <v>0.12564525962065878</v>
      </c>
      <c r="AT32" s="19">
        <v>0.12557351735182196</v>
      </c>
      <c r="AU32" s="19">
        <v>0.12544806193072872</v>
      </c>
      <c r="AV32" s="19">
        <v>0.1302967726377644</v>
      </c>
      <c r="AW32" s="19">
        <v>0.1370770307849154</v>
      </c>
      <c r="AX32" s="19">
        <v>0.12778130536823293</v>
      </c>
      <c r="AY32" s="19">
        <v>0.12384293020583224</v>
      </c>
      <c r="AZ32" s="19">
        <v>0.12653379769598075</v>
      </c>
      <c r="BA32" s="4">
        <v>0.12765053751919647</v>
      </c>
      <c r="BB32" s="4">
        <v>0.13140699571438144</v>
      </c>
      <c r="BC32" s="4">
        <v>0.13065122341688404</v>
      </c>
      <c r="BD32" s="4">
        <v>0.1285387583106609</v>
      </c>
      <c r="BE32" s="4">
        <v>0.12947155989911113</v>
      </c>
      <c r="BF32" s="4">
        <v>0.10753340246118882</v>
      </c>
      <c r="BG32" s="4">
        <v>0.10695999265238368</v>
      </c>
    </row>
    <row r="33" spans="1:59" ht="12.75">
      <c r="A33" t="s">
        <v>44</v>
      </c>
      <c r="B33" s="19">
        <v>0.014060759628953307</v>
      </c>
      <c r="C33" s="19">
        <v>0.03611930840141994</v>
      </c>
      <c r="D33" s="19">
        <v>0.034367041267418755</v>
      </c>
      <c r="E33" s="19">
        <v>0.051486535963909875</v>
      </c>
      <c r="F33" s="19">
        <v>0.043790568126257014</v>
      </c>
      <c r="G33" s="19">
        <v>0.0428735385181669</v>
      </c>
      <c r="H33" s="19">
        <v>0.042894346254865476</v>
      </c>
      <c r="I33" s="19">
        <v>0.049834429492949216</v>
      </c>
      <c r="J33" s="19">
        <v>0.05395389461021409</v>
      </c>
      <c r="K33" s="19">
        <v>0.0489969025017178</v>
      </c>
      <c r="L33" s="19">
        <v>0.05696549019947226</v>
      </c>
      <c r="M33" s="19">
        <v>0.06369818504623616</v>
      </c>
      <c r="N33" s="19">
        <v>0.08217487190342578</v>
      </c>
      <c r="O33" s="19">
        <v>0.07534075896227281</v>
      </c>
      <c r="P33" s="19">
        <v>0.08964540221855329</v>
      </c>
      <c r="Q33" s="19">
        <v>0.11461382965938842</v>
      </c>
      <c r="R33" s="19">
        <v>0.0866327982439234</v>
      </c>
      <c r="S33" s="19">
        <v>0.0906220253192085</v>
      </c>
      <c r="T33" s="19">
        <v>0.09605181436256212</v>
      </c>
      <c r="U33" s="19">
        <v>0.09665553489778467</v>
      </c>
      <c r="V33" s="19">
        <v>0.09339416956018445</v>
      </c>
      <c r="W33" s="4">
        <v>0.09536346316952057</v>
      </c>
      <c r="X33" s="4">
        <v>0.10415564791464693</v>
      </c>
      <c r="Y33" s="4">
        <v>0.10101915469781622</v>
      </c>
      <c r="Z33" s="4">
        <v>0.13852482594257112</v>
      </c>
      <c r="AA33" s="4">
        <v>0.10430781473229277</v>
      </c>
      <c r="AB33" s="4">
        <v>0.09484064711976097</v>
      </c>
      <c r="AC33" s="4">
        <v>0.11339701045167211</v>
      </c>
      <c r="AD33" s="4"/>
      <c r="AE33" t="s">
        <v>44</v>
      </c>
      <c r="AF33" s="19">
        <v>0.012527050959272949</v>
      </c>
      <c r="AG33" s="19">
        <v>0.03592879901921975</v>
      </c>
      <c r="AH33" s="19">
        <v>0.043918623356838674</v>
      </c>
      <c r="AI33" s="19">
        <v>0.03877145924536494</v>
      </c>
      <c r="AJ33" s="19">
        <v>0.041294219581900216</v>
      </c>
      <c r="AK33" s="19">
        <v>0.03648489025706319</v>
      </c>
      <c r="AL33" s="19">
        <v>0.03538497418934427</v>
      </c>
      <c r="AM33" s="19">
        <v>0.04160154778050057</v>
      </c>
      <c r="AN33" s="19">
        <v>0.04207895955199786</v>
      </c>
      <c r="AO33" s="19">
        <v>0.039358720459298</v>
      </c>
      <c r="AP33" s="19">
        <v>0.04444316117072954</v>
      </c>
      <c r="AQ33" s="19">
        <v>0.04547345610313461</v>
      </c>
      <c r="AR33" s="19">
        <v>0.056114151754493795</v>
      </c>
      <c r="AS33" s="19">
        <v>0.05386715791118303</v>
      </c>
      <c r="AT33" s="19">
        <v>0.06290007059525438</v>
      </c>
      <c r="AU33" s="19">
        <v>0.07806608922120839</v>
      </c>
      <c r="AV33" s="19">
        <v>0.05176575209836795</v>
      </c>
      <c r="AW33" s="19">
        <v>0.04818053431455611</v>
      </c>
      <c r="AX33" s="19">
        <v>0.05073851075942368</v>
      </c>
      <c r="AY33" s="19">
        <v>0.04899318046895027</v>
      </c>
      <c r="AZ33" s="19">
        <v>0.052475785940636566</v>
      </c>
      <c r="BA33" s="4">
        <v>0.05645242864781419</v>
      </c>
      <c r="BB33" s="4">
        <v>0.0704524236290268</v>
      </c>
      <c r="BC33" s="4">
        <v>0.06954891880329193</v>
      </c>
      <c r="BD33" s="4">
        <v>0.10065426392722161</v>
      </c>
      <c r="BE33" s="4">
        <v>0.07290558399389996</v>
      </c>
      <c r="BF33" s="4">
        <v>0.051148159327833</v>
      </c>
      <c r="BG33" s="4">
        <v>0.0647994889770999</v>
      </c>
    </row>
    <row r="34" spans="1:59" ht="12.75">
      <c r="A34" s="1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  <c r="X34" s="4"/>
      <c r="Y34" s="4"/>
      <c r="Z34" s="4"/>
      <c r="AC34" s="4"/>
      <c r="AD34" s="4"/>
      <c r="AE34" s="11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4"/>
      <c r="BB34" s="4"/>
      <c r="BC34" s="4"/>
      <c r="BD34" s="4"/>
      <c r="BF34" s="4"/>
      <c r="BG34" s="4"/>
    </row>
    <row r="35" spans="1:59" ht="12.75">
      <c r="A35" s="10" t="s">
        <v>46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  <c r="X35" s="4"/>
      <c r="Y35" s="4"/>
      <c r="Z35" s="4"/>
      <c r="AC35" s="4"/>
      <c r="AD35" s="4"/>
      <c r="AE35" s="10" t="s">
        <v>46</v>
      </c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4"/>
      <c r="BB35" s="4"/>
      <c r="BC35" s="4"/>
      <c r="BD35" s="4"/>
      <c r="BF35" s="4"/>
      <c r="BG35" s="4"/>
    </row>
    <row r="36" spans="1:59" ht="12.75">
      <c r="A36" t="s">
        <v>40</v>
      </c>
      <c r="B36" s="19">
        <v>1</v>
      </c>
      <c r="C36" s="19">
        <v>1</v>
      </c>
      <c r="D36" s="19">
        <v>1</v>
      </c>
      <c r="E36" s="19">
        <v>1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/>
      <c r="AE36" t="s">
        <v>40</v>
      </c>
      <c r="AF36" s="19">
        <v>0.007422450846755164</v>
      </c>
      <c r="AG36" s="19">
        <v>0.008257525924233459</v>
      </c>
      <c r="AH36" s="19">
        <v>0.008145288854603604</v>
      </c>
      <c r="AI36" s="19">
        <v>0.008551753215528127</v>
      </c>
      <c r="AJ36" s="19">
        <v>0.008884573594213817</v>
      </c>
      <c r="AK36" s="19">
        <v>0.01000275348566407</v>
      </c>
      <c r="AL36" s="19">
        <v>0.009237036810354848</v>
      </c>
      <c r="AM36" s="19">
        <v>0.016294537940153377</v>
      </c>
      <c r="AN36" s="19">
        <v>0.00961737217316936</v>
      </c>
      <c r="AO36" s="19">
        <v>0.014130479160299417</v>
      </c>
      <c r="AP36" s="19">
        <v>0.012087939091999378</v>
      </c>
      <c r="AQ36" s="19">
        <v>0.011636326168407329</v>
      </c>
      <c r="AR36" s="19">
        <v>0.012642874063285894</v>
      </c>
      <c r="AS36" s="19">
        <v>0.012102950422252602</v>
      </c>
      <c r="AT36" s="19">
        <v>0.011509450679105512</v>
      </c>
      <c r="AU36" s="19">
        <v>0.011229159450911984</v>
      </c>
      <c r="AV36" s="19">
        <v>0.011231583191058993</v>
      </c>
      <c r="AW36" s="19">
        <v>0.01157923583821678</v>
      </c>
      <c r="AX36" s="19">
        <v>0.011671068371164023</v>
      </c>
      <c r="AY36" s="19">
        <v>0.011501995897756315</v>
      </c>
      <c r="AZ36" s="19">
        <v>0.011390198107955662</v>
      </c>
      <c r="BA36" s="4">
        <v>0.010839819705485589</v>
      </c>
      <c r="BB36" s="4">
        <v>0.01075584825532025</v>
      </c>
      <c r="BC36" s="4">
        <v>0.011556525913379478</v>
      </c>
      <c r="BD36" s="4">
        <v>0.012485514645182126</v>
      </c>
      <c r="BE36" s="4">
        <v>0.012087582717726832</v>
      </c>
      <c r="BF36" s="4">
        <v>0.01066273034669146</v>
      </c>
      <c r="BG36" s="4">
        <v>0.010586776610337283</v>
      </c>
    </row>
    <row r="37" spans="1:59" ht="12.75">
      <c r="A37" t="s">
        <v>41</v>
      </c>
      <c r="B37" s="19">
        <v>0.05289749562609821</v>
      </c>
      <c r="C37" s="19">
        <v>0.059154577322273444</v>
      </c>
      <c r="D37" s="19">
        <v>0.05747332674692089</v>
      </c>
      <c r="E37" s="19">
        <v>0.0657419944515004</v>
      </c>
      <c r="F37" s="19">
        <v>0.06543509203295901</v>
      </c>
      <c r="G37" s="19">
        <v>0.0610091454971719</v>
      </c>
      <c r="H37" s="19">
        <v>0.06851402928790933</v>
      </c>
      <c r="I37" s="19">
        <v>0.03439358650670637</v>
      </c>
      <c r="J37" s="19">
        <v>0.056314843970920125</v>
      </c>
      <c r="K37" s="19">
        <v>0.035562761944975194</v>
      </c>
      <c r="L37" s="19">
        <v>0.04149622022566012</v>
      </c>
      <c r="M37" s="19">
        <v>0.038651551127858355</v>
      </c>
      <c r="N37" s="19">
        <v>0.031289386304069196</v>
      </c>
      <c r="O37" s="19">
        <v>0.03431062516059878</v>
      </c>
      <c r="P37" s="19">
        <v>0.03372594000671092</v>
      </c>
      <c r="Q37" s="19">
        <v>0.0335915208907877</v>
      </c>
      <c r="R37" s="19">
        <v>0.035435900589302315</v>
      </c>
      <c r="S37" s="19">
        <v>0.032598137345838864</v>
      </c>
      <c r="T37" s="19">
        <v>0.03220109837673328</v>
      </c>
      <c r="U37" s="19">
        <v>0.03802957656954787</v>
      </c>
      <c r="V37" s="19">
        <v>0.03914107653715449</v>
      </c>
      <c r="W37" s="4">
        <v>0.03853219712786777</v>
      </c>
      <c r="X37" s="4">
        <v>0.039905148063786144</v>
      </c>
      <c r="Y37" s="4">
        <v>0.03671716273253013</v>
      </c>
      <c r="Z37" s="4">
        <v>0.029742716830532524</v>
      </c>
      <c r="AA37" s="4">
        <v>0.02917576549114092</v>
      </c>
      <c r="AB37" s="4">
        <v>0.028541159301480778</v>
      </c>
      <c r="AC37" s="4">
        <v>0.03468617940104703</v>
      </c>
      <c r="AD37" s="4"/>
      <c r="AE37" t="s">
        <v>41</v>
      </c>
      <c r="AF37" s="19">
        <v>0.00169521770885643</v>
      </c>
      <c r="AG37" s="19">
        <v>0.0020429715966618</v>
      </c>
      <c r="AH37" s="19">
        <v>0.002054983396862686</v>
      </c>
      <c r="AI37" s="19">
        <v>0.0024539627571636483</v>
      </c>
      <c r="AJ37" s="19">
        <v>0.0026102159353100667</v>
      </c>
      <c r="AK37" s="19">
        <v>0.0027025549095480396</v>
      </c>
      <c r="AL37" s="19">
        <v>0.0027547517909777574</v>
      </c>
      <c r="AM37" s="19">
        <v>0.002506136412880129</v>
      </c>
      <c r="AN37" s="19">
        <v>0.0024896497531685328</v>
      </c>
      <c r="AO37" s="19">
        <v>0.002362268379535846</v>
      </c>
      <c r="AP37" s="19">
        <v>0.0023478912848407907</v>
      </c>
      <c r="AQ37" s="19">
        <v>0.0022218084700817257</v>
      </c>
      <c r="AR37" s="19">
        <v>0.0020400904776122285</v>
      </c>
      <c r="AS37" s="19">
        <v>0.002104092473197445</v>
      </c>
      <c r="AT37" s="19">
        <v>0.0019966912904268793</v>
      </c>
      <c r="AU37" s="19">
        <v>0.0019508399474559882</v>
      </c>
      <c r="AV37" s="19">
        <v>0.002019147723828942</v>
      </c>
      <c r="AW37" s="19">
        <v>0.0018665470163709023</v>
      </c>
      <c r="AX37" s="19">
        <v>0.0020351565273943415</v>
      </c>
      <c r="AY37" s="19">
        <v>0.0024439214756299594</v>
      </c>
      <c r="AZ37" s="19">
        <v>0.0024875973649642353</v>
      </c>
      <c r="BA37" s="4">
        <v>0.002569096857218283</v>
      </c>
      <c r="BB37" s="4">
        <v>0.0026529862387039862</v>
      </c>
      <c r="BC37" s="4">
        <v>0.0025904199539546697</v>
      </c>
      <c r="BD37" s="4">
        <v>0.0022864771939358967</v>
      </c>
      <c r="BE37" s="4">
        <v>0.002340358548877238</v>
      </c>
      <c r="BF37" s="4">
        <v>0.002209805517537807</v>
      </c>
      <c r="BG37" s="4">
        <v>0.00235006358103678</v>
      </c>
    </row>
    <row r="38" spans="1:59" ht="12.75">
      <c r="A38" t="s">
        <v>42</v>
      </c>
      <c r="B38" s="19">
        <v>0.05536281330535144</v>
      </c>
      <c r="C38" s="19">
        <v>0.09654325767755388</v>
      </c>
      <c r="D38" s="19">
        <v>0.09277323482947548</v>
      </c>
      <c r="E38" s="19">
        <v>0.1074491113058817</v>
      </c>
      <c r="F38" s="19">
        <v>0.15463244057797942</v>
      </c>
      <c r="G38" s="19">
        <v>0.21211437950435127</v>
      </c>
      <c r="H38" s="19">
        <v>0.09547266306619241</v>
      </c>
      <c r="I38" s="19">
        <v>0.4810523387075531</v>
      </c>
      <c r="J38" s="19">
        <v>0.12083131706733082</v>
      </c>
      <c r="K38" s="19">
        <v>0.37834071431082483</v>
      </c>
      <c r="L38" s="19">
        <v>0.2620948746280787</v>
      </c>
      <c r="M38" s="19">
        <v>0.23920761791246486</v>
      </c>
      <c r="N38" s="19">
        <v>0.26009728883609534</v>
      </c>
      <c r="O38" s="19">
        <v>0.14982344571052728</v>
      </c>
      <c r="P38" s="19">
        <v>0.06566240545625443</v>
      </c>
      <c r="Q38" s="19">
        <v>0.07282648032516348</v>
      </c>
      <c r="R38" s="19">
        <v>0.07553834006783029</v>
      </c>
      <c r="S38" s="19">
        <v>0.06480585616707422</v>
      </c>
      <c r="T38" s="19">
        <v>0.07703261280489455</v>
      </c>
      <c r="U38" s="19">
        <v>0.10488549696076428</v>
      </c>
      <c r="V38" s="19">
        <v>0.10376819420351302</v>
      </c>
      <c r="W38" s="4">
        <v>0.05314767522945047</v>
      </c>
      <c r="X38" s="4">
        <v>0.04481396253667959</v>
      </c>
      <c r="Y38" s="4">
        <v>0.061202807214168944</v>
      </c>
      <c r="Z38" s="4">
        <v>0.05541261174706154</v>
      </c>
      <c r="AA38" s="4">
        <v>0.09317693985090045</v>
      </c>
      <c r="AB38" s="4">
        <v>0.05843210144677997</v>
      </c>
      <c r="AC38" s="4">
        <v>0.052475186214166275</v>
      </c>
      <c r="AD38" s="4"/>
      <c r="AE38" t="s">
        <v>42</v>
      </c>
      <c r="AF38" s="19">
        <v>0.0013948291563736974</v>
      </c>
      <c r="AG38" s="19">
        <v>0.0026965836619256703</v>
      </c>
      <c r="AH38" s="19">
        <v>0.002359326365082042</v>
      </c>
      <c r="AI38" s="19">
        <v>0.002951529730178151</v>
      </c>
      <c r="AJ38" s="19">
        <v>0.004591340153423024</v>
      </c>
      <c r="AK38" s="19">
        <v>0.008046009742822767</v>
      </c>
      <c r="AL38" s="19">
        <v>0.003548341857733077</v>
      </c>
      <c r="AM38" s="19">
        <v>0.03194741431952096</v>
      </c>
      <c r="AN38" s="19">
        <v>0.004691365871405565</v>
      </c>
      <c r="AO38" s="19">
        <v>0.022048836953406474</v>
      </c>
      <c r="AP38" s="19">
        <v>0.013838877836436614</v>
      </c>
      <c r="AQ38" s="19">
        <v>0.01239014604146925</v>
      </c>
      <c r="AR38" s="19">
        <v>0.013389460037831766</v>
      </c>
      <c r="AS38" s="19">
        <v>0.007896456046095192</v>
      </c>
      <c r="AT38" s="19">
        <v>0.0034795158583710564</v>
      </c>
      <c r="AU38" s="19">
        <v>0.0032650958645008147</v>
      </c>
      <c r="AV38" s="19">
        <v>0.0033940254690840773</v>
      </c>
      <c r="AW38" s="19">
        <v>0.003148643836804245</v>
      </c>
      <c r="AX38" s="19">
        <v>0.004045610710208201</v>
      </c>
      <c r="AY38" s="19">
        <v>0.004829553517340199</v>
      </c>
      <c r="AZ38" s="19">
        <v>0.004201711305698496</v>
      </c>
      <c r="BA38" s="4">
        <v>0.0017924258330933147</v>
      </c>
      <c r="BB38" s="4">
        <v>0.0014723471262378727</v>
      </c>
      <c r="BC38" s="4">
        <v>0.0022272782628132157</v>
      </c>
      <c r="BD38" s="4">
        <v>0.002315168985655644</v>
      </c>
      <c r="BE38" s="4">
        <v>0.003427276606043663</v>
      </c>
      <c r="BF38" s="4">
        <v>0.002185331621309376</v>
      </c>
      <c r="BG38" s="4">
        <v>0.0020162919253999398</v>
      </c>
    </row>
    <row r="39" spans="1:59" ht="12.75">
      <c r="A39" t="s">
        <v>43</v>
      </c>
      <c r="B39" s="19">
        <v>0.8447572278615143</v>
      </c>
      <c r="C39" s="19">
        <v>0.783321754266468</v>
      </c>
      <c r="D39" s="19">
        <v>0.7897526985877614</v>
      </c>
      <c r="E39" s="19">
        <v>0.7469536950581995</v>
      </c>
      <c r="F39" s="19">
        <v>0.7283856800885198</v>
      </c>
      <c r="G39" s="19">
        <v>0.668827782584603</v>
      </c>
      <c r="H39" s="19">
        <v>0.7730169561143433</v>
      </c>
      <c r="I39" s="19">
        <v>0.4461319864839046</v>
      </c>
      <c r="J39" s="19">
        <v>0.7550665452013546</v>
      </c>
      <c r="K39" s="19">
        <v>0.5302564859220578</v>
      </c>
      <c r="L39" s="19">
        <v>0.6327805252438536</v>
      </c>
      <c r="M39" s="19">
        <v>0.6601264060102391</v>
      </c>
      <c r="N39" s="19">
        <v>0.63427757387831</v>
      </c>
      <c r="O39" s="19">
        <v>0.7394730126924717</v>
      </c>
      <c r="P39" s="19">
        <v>0.8065822750459545</v>
      </c>
      <c r="Q39" s="19">
        <v>0.8008619355437112</v>
      </c>
      <c r="R39" s="19">
        <v>0.8025983133188526</v>
      </c>
      <c r="S39" s="19">
        <v>0.7924211838355846</v>
      </c>
      <c r="T39" s="19">
        <v>0.7912789819046543</v>
      </c>
      <c r="U39" s="19">
        <v>0.7669805521926767</v>
      </c>
      <c r="V39" s="19">
        <v>0.7651996508839266</v>
      </c>
      <c r="W39" s="4">
        <v>0.7818380129593974</v>
      </c>
      <c r="X39" s="4">
        <v>0.8128490777488615</v>
      </c>
      <c r="Y39" s="4">
        <v>0.7905410074960456</v>
      </c>
      <c r="Z39" s="4">
        <v>0.7532364537285968</v>
      </c>
      <c r="AA39" s="4">
        <v>0.7705703212099283</v>
      </c>
      <c r="AB39" s="4">
        <v>0.7994445164512242</v>
      </c>
      <c r="AC39" s="4">
        <v>0.8034367868897756</v>
      </c>
      <c r="AD39" s="4"/>
      <c r="AE39" t="s">
        <v>43</v>
      </c>
      <c r="AF39" s="19">
        <v>0.01731988208713338</v>
      </c>
      <c r="AG39" s="19">
        <v>0.01794788253068932</v>
      </c>
      <c r="AH39" s="19">
        <v>0.018408421298067443</v>
      </c>
      <c r="AI39" s="19">
        <v>0.018148922966761898</v>
      </c>
      <c r="AJ39" s="19">
        <v>0.017210730265004918</v>
      </c>
      <c r="AK39" s="19">
        <v>0.01667403770317753</v>
      </c>
      <c r="AL39" s="19">
        <v>0.017153900714221116</v>
      </c>
      <c r="AM39" s="19">
        <v>0.017218261694152522</v>
      </c>
      <c r="AN39" s="19">
        <v>0.017139281279259618</v>
      </c>
      <c r="AO39" s="19">
        <v>0.017223971192264598</v>
      </c>
      <c r="AP39" s="19">
        <v>0.017270216436562562</v>
      </c>
      <c r="AQ39" s="19">
        <v>0.01685565432990562</v>
      </c>
      <c r="AR39" s="19">
        <v>0.01869262590237105</v>
      </c>
      <c r="AS39" s="19">
        <v>0.020035786399970376</v>
      </c>
      <c r="AT39" s="19">
        <v>0.020307668951433613</v>
      </c>
      <c r="AU39" s="19">
        <v>0.021221055973075918</v>
      </c>
      <c r="AV39" s="19">
        <v>0.022201305944218597</v>
      </c>
      <c r="AW39" s="19">
        <v>0.023508095786772147</v>
      </c>
      <c r="AX39" s="19">
        <v>0.02204792349130456</v>
      </c>
      <c r="AY39" s="19">
        <v>0.02185068223012419</v>
      </c>
      <c r="AZ39" s="19">
        <v>0.022363110633973022</v>
      </c>
      <c r="BA39" s="4">
        <v>0.022333250149721512</v>
      </c>
      <c r="BB39" s="4">
        <v>0.022929347493321445</v>
      </c>
      <c r="BC39" s="4">
        <v>0.023429372909929407</v>
      </c>
      <c r="BD39" s="4">
        <v>0.023105174524147117</v>
      </c>
      <c r="BE39" s="4">
        <v>0.02415831271897827</v>
      </c>
      <c r="BF39" s="4">
        <v>0.020190750643970662</v>
      </c>
      <c r="BG39" s="4">
        <v>0.020339460544725033</v>
      </c>
    </row>
    <row r="40" spans="1:59" ht="12.75">
      <c r="A40" t="s">
        <v>44</v>
      </c>
      <c r="B40" s="19">
        <v>0.04698246320703606</v>
      </c>
      <c r="C40" s="19">
        <v>0.0609804107337047</v>
      </c>
      <c r="D40" s="19">
        <v>0.06000073983584235</v>
      </c>
      <c r="E40" s="19">
        <v>0.07985519918441827</v>
      </c>
      <c r="F40" s="19">
        <v>0.0515467873005417</v>
      </c>
      <c r="G40" s="19">
        <v>0.05804869241387381</v>
      </c>
      <c r="H40" s="19">
        <v>0.06299635153155504</v>
      </c>
      <c r="I40" s="19">
        <v>0.03842208830183598</v>
      </c>
      <c r="J40" s="19">
        <v>0.06778729376039451</v>
      </c>
      <c r="K40" s="19">
        <v>0.055840037822142086</v>
      </c>
      <c r="L40" s="19">
        <v>0.06362837990240768</v>
      </c>
      <c r="M40" s="19">
        <v>0.06201442494943759</v>
      </c>
      <c r="N40" s="19">
        <v>0.07433575098152535</v>
      </c>
      <c r="O40" s="19">
        <v>0.07639291643640225</v>
      </c>
      <c r="P40" s="19">
        <v>0.09402937949108009</v>
      </c>
      <c r="Q40" s="19">
        <v>0.09272006324033762</v>
      </c>
      <c r="R40" s="19">
        <v>0.08642744602401477</v>
      </c>
      <c r="S40" s="19">
        <v>0.11017482265150239</v>
      </c>
      <c r="T40" s="19">
        <v>0.09948730691371782</v>
      </c>
      <c r="U40" s="19">
        <v>0.0901043742770111</v>
      </c>
      <c r="V40" s="19">
        <v>0.09189107837540587</v>
      </c>
      <c r="W40" s="4">
        <v>0.12648211468328446</v>
      </c>
      <c r="X40" s="4">
        <v>0.10243181165067268</v>
      </c>
      <c r="Y40" s="4">
        <v>0.11153902255725526</v>
      </c>
      <c r="Z40" s="4">
        <v>0.16160821769380904</v>
      </c>
      <c r="AA40" s="4">
        <v>0.10707697344803041</v>
      </c>
      <c r="AB40" s="4">
        <v>0.11358222280051523</v>
      </c>
      <c r="AC40" s="4">
        <v>0.10940184651374626</v>
      </c>
      <c r="AD40" s="4"/>
      <c r="AE40" t="s">
        <v>44</v>
      </c>
      <c r="AF40" s="19">
        <v>0.003120281074604449</v>
      </c>
      <c r="AG40" s="19">
        <v>0.004801539788431534</v>
      </c>
      <c r="AH40" s="19">
        <v>0.004769932631125649</v>
      </c>
      <c r="AI40" s="19">
        <v>0.006346031966568464</v>
      </c>
      <c r="AJ40" s="19">
        <v>0.0044881655758583295</v>
      </c>
      <c r="AK40" s="19">
        <v>0.005314233902768882</v>
      </c>
      <c r="AL40" s="19">
        <v>0.005516941878036441</v>
      </c>
      <c r="AM40" s="19">
        <v>0.005753116023237177</v>
      </c>
      <c r="AN40" s="19">
        <v>0.0058700065259323945</v>
      </c>
      <c r="AO40" s="19">
        <v>0.007187232727354191</v>
      </c>
      <c r="AP40" s="19">
        <v>0.006715929304915774</v>
      </c>
      <c r="AQ40" s="19">
        <v>0.006157379491793281</v>
      </c>
      <c r="AR40" s="19">
        <v>0.0071468486815271315</v>
      </c>
      <c r="AS40" s="19">
        <v>0.007319607219028937</v>
      </c>
      <c r="AT40" s="19">
        <v>0.008244603193640985</v>
      </c>
      <c r="AU40" s="19">
        <v>0.007863438783064378</v>
      </c>
      <c r="AV40" s="19">
        <v>0.006608868650940852</v>
      </c>
      <c r="AW40" s="19">
        <v>0.007542867315296844</v>
      </c>
      <c r="AX40" s="19">
        <v>0.006663825764770319</v>
      </c>
      <c r="AY40" s="19">
        <v>0.006187582403190323</v>
      </c>
      <c r="AZ40" s="19">
        <v>0.006989723976112576</v>
      </c>
      <c r="BA40" s="4">
        <v>0.010042203520392869</v>
      </c>
      <c r="BB40" s="4">
        <v>0.008504921488472357</v>
      </c>
      <c r="BC40" s="4">
        <v>0.010015365531459812</v>
      </c>
      <c r="BD40" s="4">
        <v>0.015318612602810833</v>
      </c>
      <c r="BE40" s="4">
        <v>0.00957789638500815</v>
      </c>
      <c r="BF40" s="4">
        <v>0.007813852802547976</v>
      </c>
      <c r="BG40" s="4">
        <v>0.007720225681404231</v>
      </c>
    </row>
    <row r="41" spans="1:59" ht="12.75">
      <c r="A41" s="1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  <c r="X41" s="4"/>
      <c r="Y41" s="4"/>
      <c r="Z41" s="4"/>
      <c r="AC41" s="4"/>
      <c r="AD41" s="4"/>
      <c r="AE41" s="11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4"/>
      <c r="BB41" s="4"/>
      <c r="BC41" s="4"/>
      <c r="BD41" s="4"/>
      <c r="BF41" s="4"/>
      <c r="BG41" s="4"/>
    </row>
    <row r="42" spans="1:59" ht="12.75">
      <c r="A42" s="10" t="s">
        <v>47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  <c r="X42" s="4"/>
      <c r="Y42" s="4"/>
      <c r="Z42" s="4"/>
      <c r="AC42" s="4"/>
      <c r="AD42" s="4"/>
      <c r="AE42" s="10" t="s">
        <v>47</v>
      </c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4"/>
      <c r="BB42" s="4"/>
      <c r="BC42" s="4"/>
      <c r="BD42" s="4"/>
      <c r="BF42" s="4"/>
      <c r="BG42" s="4"/>
    </row>
    <row r="43" spans="1:59" ht="12.75">
      <c r="A43" t="s">
        <v>40</v>
      </c>
      <c r="B43" s="19">
        <v>1</v>
      </c>
      <c r="C43" s="19">
        <v>1</v>
      </c>
      <c r="D43" s="19">
        <v>1</v>
      </c>
      <c r="E43" s="19">
        <v>1</v>
      </c>
      <c r="F43" s="19">
        <v>1</v>
      </c>
      <c r="G43" s="19">
        <v>1</v>
      </c>
      <c r="H43" s="19">
        <v>1</v>
      </c>
      <c r="I43" s="19">
        <v>1</v>
      </c>
      <c r="J43" s="19">
        <v>1</v>
      </c>
      <c r="K43" s="19">
        <v>1</v>
      </c>
      <c r="L43" s="19">
        <v>1</v>
      </c>
      <c r="M43" s="19">
        <v>1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/>
      <c r="AE43" t="s">
        <v>40</v>
      </c>
      <c r="AF43" s="19">
        <v>0.032989843462529804</v>
      </c>
      <c r="AG43" s="19">
        <v>0.03403849512948088</v>
      </c>
      <c r="AH43" s="19">
        <v>0.03367679264610248</v>
      </c>
      <c r="AI43" s="19">
        <v>0.03430362300840757</v>
      </c>
      <c r="AJ43" s="19">
        <v>0.03784821458705858</v>
      </c>
      <c r="AK43" s="19">
        <v>0.036709333993883396</v>
      </c>
      <c r="AL43" s="19">
        <v>0.037326590332383475</v>
      </c>
      <c r="AM43" s="19">
        <v>0.03400429606813012</v>
      </c>
      <c r="AN43" s="19">
        <v>0.034612787989236594</v>
      </c>
      <c r="AO43" s="19">
        <v>0.032611936958166526</v>
      </c>
      <c r="AP43" s="19">
        <v>0.0326437012979098</v>
      </c>
      <c r="AQ43" s="19">
        <v>0.036366595378517046</v>
      </c>
      <c r="AR43" s="19">
        <v>0.03233388086336838</v>
      </c>
      <c r="AS43" s="19">
        <v>0.034004827520908554</v>
      </c>
      <c r="AT43" s="19">
        <v>0.031530020461122306</v>
      </c>
      <c r="AU43" s="19">
        <v>0.032308072768732564</v>
      </c>
      <c r="AV43" s="19">
        <v>0.031041169935893793</v>
      </c>
      <c r="AW43" s="19">
        <v>0.03251572080455719</v>
      </c>
      <c r="AX43" s="19">
        <v>0.029420790965225933</v>
      </c>
      <c r="AY43" s="19">
        <v>0.029561412561425582</v>
      </c>
      <c r="AZ43" s="19">
        <v>0.030114684681549313</v>
      </c>
      <c r="BA43" s="4">
        <v>0.029219016511453637</v>
      </c>
      <c r="BB43" s="4">
        <v>0.028379191105309814</v>
      </c>
      <c r="BC43" s="4">
        <v>0.03417943495784801</v>
      </c>
      <c r="BD43" s="4">
        <v>0.038261065914558516</v>
      </c>
      <c r="BE43" s="4">
        <v>0.03607914060000397</v>
      </c>
      <c r="BF43" s="4">
        <v>0.03233022535957584</v>
      </c>
      <c r="BG43" s="4">
        <v>0.029428705664881368</v>
      </c>
    </row>
    <row r="44" spans="1:59" ht="12.75">
      <c r="A44" t="s">
        <v>41</v>
      </c>
      <c r="B44" s="19">
        <v>0.5347195238813979</v>
      </c>
      <c r="C44" s="19">
        <v>0.5447690483705927</v>
      </c>
      <c r="D44" s="19">
        <v>0.5048160477130891</v>
      </c>
      <c r="E44" s="19">
        <v>0.5195255812699422</v>
      </c>
      <c r="F44" s="19">
        <v>0.5091140381038586</v>
      </c>
      <c r="G44" s="19">
        <v>0.5031192873823098</v>
      </c>
      <c r="H44" s="19">
        <v>0.5292345178266183</v>
      </c>
      <c r="I44" s="19">
        <v>0.48948196214055967</v>
      </c>
      <c r="J44" s="19">
        <v>0.47540269774803523</v>
      </c>
      <c r="K44" s="19">
        <v>0.4593949427514021</v>
      </c>
      <c r="L44" s="19">
        <v>0.424253871004843</v>
      </c>
      <c r="M44" s="19">
        <v>0.37032301794035116</v>
      </c>
      <c r="N44" s="19">
        <v>0.3278264893869843</v>
      </c>
      <c r="O44" s="19">
        <v>0.31014275849549366</v>
      </c>
      <c r="P44" s="19">
        <v>0.31921887171607966</v>
      </c>
      <c r="Q44" s="19">
        <v>0.2975076335250884</v>
      </c>
      <c r="R44" s="19">
        <v>0.30813734546881727</v>
      </c>
      <c r="S44" s="19">
        <v>0.2887857714527451</v>
      </c>
      <c r="T44" s="19">
        <v>0.25273959827118464</v>
      </c>
      <c r="U44" s="19">
        <v>0.24664545813855646</v>
      </c>
      <c r="V44" s="19">
        <v>0.24132143057597658</v>
      </c>
      <c r="W44" s="4">
        <v>0.2258344087021743</v>
      </c>
      <c r="X44" s="4">
        <v>0.23163402691612298</v>
      </c>
      <c r="Y44" s="4">
        <v>0.21904270916164018</v>
      </c>
      <c r="Z44" s="4">
        <v>0.18012480562260455</v>
      </c>
      <c r="AA44" s="4">
        <v>0.11928743470527252</v>
      </c>
      <c r="AB44" s="4">
        <v>0.19291788427456585</v>
      </c>
      <c r="AC44" s="4">
        <v>0.2789892252626871</v>
      </c>
      <c r="AD44" s="4"/>
      <c r="AE44" t="s">
        <v>41</v>
      </c>
      <c r="AF44" s="19">
        <v>0.0761639282524675</v>
      </c>
      <c r="AG44" s="19">
        <v>0.07755446448130099</v>
      </c>
      <c r="AH44" s="19">
        <v>0.07462758127985097</v>
      </c>
      <c r="AI44" s="19">
        <v>0.07778876206228984</v>
      </c>
      <c r="AJ44" s="19">
        <v>0.08651463893453899</v>
      </c>
      <c r="AK44" s="19">
        <v>0.08179137143972316</v>
      </c>
      <c r="AL44" s="19">
        <v>0.08598778722570084</v>
      </c>
      <c r="AM44" s="19">
        <v>0.07443131163505556</v>
      </c>
      <c r="AN44" s="19">
        <v>0.07564098412239778</v>
      </c>
      <c r="AO44" s="19">
        <v>0.07042707787406342</v>
      </c>
      <c r="AP44" s="19">
        <v>0.06482497974602115</v>
      </c>
      <c r="AQ44" s="19">
        <v>0.06652841186102987</v>
      </c>
      <c r="AR44" s="19">
        <v>0.054664886209034154</v>
      </c>
      <c r="AS44" s="19">
        <v>0.053437626351657885</v>
      </c>
      <c r="AT44" s="19">
        <v>0.05177320790751982</v>
      </c>
      <c r="AU44" s="19">
        <v>0.049711159121728604</v>
      </c>
      <c r="AV44" s="19">
        <v>0.0485250575491267</v>
      </c>
      <c r="AW44" s="19">
        <v>0.04643392831856368</v>
      </c>
      <c r="AX44" s="19">
        <v>0.04026652517021478</v>
      </c>
      <c r="AY44" s="19">
        <v>0.04073716991685497</v>
      </c>
      <c r="AZ44" s="19">
        <v>0.040549943685673474</v>
      </c>
      <c r="BA44" s="4">
        <v>0.04058731782218507</v>
      </c>
      <c r="BB44" s="4">
        <v>0.04063158593991499</v>
      </c>
      <c r="BC44" s="4">
        <v>0.04570539284289151</v>
      </c>
      <c r="BD44" s="4">
        <v>0.04243364895216442</v>
      </c>
      <c r="BE44" s="4">
        <v>0.02856087853120528</v>
      </c>
      <c r="BF44" s="4">
        <v>0.04528926160211588</v>
      </c>
      <c r="BG44" s="4">
        <v>0.052543377913865416</v>
      </c>
    </row>
    <row r="45" spans="1:59" ht="12.75">
      <c r="A45" t="s">
        <v>42</v>
      </c>
      <c r="B45" s="19">
        <v>0.16762178449217177</v>
      </c>
      <c r="C45" s="19">
        <v>0.1399227951205658</v>
      </c>
      <c r="D45" s="19">
        <v>0.17491212771328246</v>
      </c>
      <c r="E45" s="19">
        <v>0.15511085199519659</v>
      </c>
      <c r="F45" s="19">
        <v>0.17777368048546183</v>
      </c>
      <c r="G45" s="19">
        <v>0.176314896087528</v>
      </c>
      <c r="H45" s="19">
        <v>0.1630613695408205</v>
      </c>
      <c r="I45" s="19">
        <v>0.16002230368137058</v>
      </c>
      <c r="J45" s="19">
        <v>0.1810948479196661</v>
      </c>
      <c r="K45" s="19">
        <v>0.16061518222479007</v>
      </c>
      <c r="L45" s="19">
        <v>0.1947039789228702</v>
      </c>
      <c r="M45" s="19">
        <v>0.2661572076102735</v>
      </c>
      <c r="N45" s="19">
        <v>0.25719979820468886</v>
      </c>
      <c r="O45" s="19">
        <v>0.274900166257701</v>
      </c>
      <c r="P45" s="19">
        <v>0.21784184765802514</v>
      </c>
      <c r="Q45" s="19">
        <v>0.25722159176623227</v>
      </c>
      <c r="R45" s="19">
        <v>0.22806905180950934</v>
      </c>
      <c r="S45" s="19">
        <v>0.22931983694975963</v>
      </c>
      <c r="T45" s="19">
        <v>0.23067941203561138</v>
      </c>
      <c r="U45" s="19">
        <v>0.27609476840314784</v>
      </c>
      <c r="V45" s="19">
        <v>0.3064290358746737</v>
      </c>
      <c r="W45" s="4">
        <v>0.30955631353967017</v>
      </c>
      <c r="X45" s="4">
        <v>0.27316277817438916</v>
      </c>
      <c r="Y45" s="4">
        <v>0.36086683416108467</v>
      </c>
      <c r="Z45" s="4">
        <v>0.4058283707671972</v>
      </c>
      <c r="AA45" s="4">
        <v>0.5036879640020728</v>
      </c>
      <c r="AB45" s="4">
        <v>0.4025244442312368</v>
      </c>
      <c r="AC45" s="4">
        <v>0.2811126460703029</v>
      </c>
      <c r="AD45" s="4"/>
      <c r="AE45" t="s">
        <v>42</v>
      </c>
      <c r="AF45" s="19">
        <v>0.01877008547305523</v>
      </c>
      <c r="AG45" s="19">
        <v>0.01611019611480573</v>
      </c>
      <c r="AH45" s="19">
        <v>0.01839117498125667</v>
      </c>
      <c r="AI45" s="19">
        <v>0.017091152484066556</v>
      </c>
      <c r="AJ45" s="19">
        <v>0.022486151408137346</v>
      </c>
      <c r="AK45" s="19">
        <v>0.024544624262112607</v>
      </c>
      <c r="AL45" s="19">
        <v>0.024489682192859272</v>
      </c>
      <c r="AM45" s="19">
        <v>0.02217765590501382</v>
      </c>
      <c r="AN45" s="19">
        <v>0.025304982965865423</v>
      </c>
      <c r="AO45" s="19">
        <v>0.02160274337144114</v>
      </c>
      <c r="AP45" s="19">
        <v>0.027762866599592467</v>
      </c>
      <c r="AQ45" s="19">
        <v>0.04308503092851851</v>
      </c>
      <c r="AR45" s="19">
        <v>0.033861787775382235</v>
      </c>
      <c r="AS45" s="19">
        <v>0.04070771880863454</v>
      </c>
      <c r="AT45" s="19">
        <v>0.03162372319659502</v>
      </c>
      <c r="AU45" s="19">
        <v>0.03318011147407653</v>
      </c>
      <c r="AV45" s="19">
        <v>0.02832116537773302</v>
      </c>
      <c r="AW45" s="19">
        <v>0.0312870341152877</v>
      </c>
      <c r="AX45" s="19">
        <v>0.030539507474642392</v>
      </c>
      <c r="AY45" s="19">
        <v>0.03267395407453306</v>
      </c>
      <c r="AZ45" s="19">
        <v>0.03280491428648318</v>
      </c>
      <c r="BA45" s="4">
        <v>0.028141038679558028</v>
      </c>
      <c r="BB45" s="4">
        <v>0.02367956572482164</v>
      </c>
      <c r="BC45" s="4">
        <v>0.03884075712177768</v>
      </c>
      <c r="BD45" s="4">
        <v>0.05195975526256953</v>
      </c>
      <c r="BE45" s="4">
        <v>0.05529922078387048</v>
      </c>
      <c r="BF45" s="4">
        <v>0.04564554628136257</v>
      </c>
      <c r="BG45" s="4">
        <v>0.030025290486860694</v>
      </c>
    </row>
    <row r="46" spans="1:59" ht="12.75">
      <c r="A46" t="s">
        <v>43</v>
      </c>
      <c r="B46" s="19">
        <v>0.2925574858188142</v>
      </c>
      <c r="C46" s="19">
        <v>0.29174282377071975</v>
      </c>
      <c r="D46" s="19">
        <v>0.2868820698004067</v>
      </c>
      <c r="E46" s="19">
        <v>0.29748132891803547</v>
      </c>
      <c r="F46" s="19">
        <v>0.2757715598539487</v>
      </c>
      <c r="G46" s="19">
        <v>0.29447461949384857</v>
      </c>
      <c r="H46" s="19">
        <v>0.2860926069730841</v>
      </c>
      <c r="I46" s="19">
        <v>0.322932780553243</v>
      </c>
      <c r="J46" s="19">
        <v>0.3145023939213793</v>
      </c>
      <c r="K46" s="19">
        <v>0.34112982367200556</v>
      </c>
      <c r="L46" s="19">
        <v>0.3486298611976222</v>
      </c>
      <c r="M46" s="19">
        <v>0.3181317972312264</v>
      </c>
      <c r="N46" s="19">
        <v>0.3663101894124171</v>
      </c>
      <c r="O46" s="19">
        <v>0.37225275030388055</v>
      </c>
      <c r="P46" s="19">
        <v>0.4122990604064636</v>
      </c>
      <c r="Q46" s="19">
        <v>0.3967206500853919</v>
      </c>
      <c r="R46" s="19">
        <v>0.4101698323653443</v>
      </c>
      <c r="S46" s="19">
        <v>0.41434757892562035</v>
      </c>
      <c r="T46" s="19">
        <v>0.44211249547337783</v>
      </c>
      <c r="U46" s="19">
        <v>0.4146931768738429</v>
      </c>
      <c r="V46" s="19">
        <v>0.39576684167433784</v>
      </c>
      <c r="W46" s="4">
        <v>0.40712849295611236</v>
      </c>
      <c r="X46" s="4">
        <v>0.43188302977574744</v>
      </c>
      <c r="Y46" s="4">
        <v>0.3720165337757777</v>
      </c>
      <c r="Z46" s="4">
        <v>0.344585118683452</v>
      </c>
      <c r="AA46" s="4">
        <v>0.3378542481130769</v>
      </c>
      <c r="AB46" s="4">
        <v>0.3645024908071964</v>
      </c>
      <c r="AC46" s="4">
        <v>0.39769888459825176</v>
      </c>
      <c r="AD46" s="4"/>
      <c r="AE46" t="s">
        <v>43</v>
      </c>
      <c r="AF46" s="19">
        <v>0.026659816408028454</v>
      </c>
      <c r="AG46" s="19">
        <v>0.027554568739135667</v>
      </c>
      <c r="AH46" s="19">
        <v>0.027647321628390967</v>
      </c>
      <c r="AI46" s="19">
        <v>0.0289935718566434</v>
      </c>
      <c r="AJ46" s="19">
        <v>0.027758512063652267</v>
      </c>
      <c r="AK46" s="19">
        <v>0.026942090015195718</v>
      </c>
      <c r="AL46" s="19">
        <v>0.025654653479396158</v>
      </c>
      <c r="AM46" s="19">
        <v>0.02600936882068935</v>
      </c>
      <c r="AN46" s="19">
        <v>0.025692803353216626</v>
      </c>
      <c r="AO46" s="19">
        <v>0.02557329544856109</v>
      </c>
      <c r="AP46" s="19">
        <v>0.025695459649191284</v>
      </c>
      <c r="AQ46" s="19">
        <v>0.025387056421165052</v>
      </c>
      <c r="AR46" s="19">
        <v>0.02760908280822263</v>
      </c>
      <c r="AS46" s="19">
        <v>0.02833813737929305</v>
      </c>
      <c r="AT46" s="19">
        <v>0.02843763020980633</v>
      </c>
      <c r="AU46" s="19">
        <v>0.030245303653353768</v>
      </c>
      <c r="AV46" s="19">
        <v>0.03135747590967582</v>
      </c>
      <c r="AW46" s="19">
        <v>0.0345175264690256</v>
      </c>
      <c r="AX46" s="19">
        <v>0.031053788001316092</v>
      </c>
      <c r="AY46" s="19">
        <v>0.030364037086130866</v>
      </c>
      <c r="AZ46" s="19">
        <v>0.030580451746536296</v>
      </c>
      <c r="BA46" s="4">
        <v>0.031348024753477186</v>
      </c>
      <c r="BB46" s="4">
        <v>0.03214424756317937</v>
      </c>
      <c r="BC46" s="4">
        <v>0.03260889521825579</v>
      </c>
      <c r="BD46" s="4">
        <v>0.03239105232989759</v>
      </c>
      <c r="BE46" s="4">
        <v>0.031615527318854</v>
      </c>
      <c r="BF46" s="4">
        <v>0.027912898945455608</v>
      </c>
      <c r="BG46" s="4">
        <v>0.02798655886708209</v>
      </c>
    </row>
    <row r="47" spans="1:59" ht="12.75">
      <c r="A47" t="s">
        <v>44</v>
      </c>
      <c r="B47" s="19">
        <v>0.0051012058076160514</v>
      </c>
      <c r="C47" s="19">
        <v>0.023565332738121808</v>
      </c>
      <c r="D47" s="19">
        <v>0.03338975477322173</v>
      </c>
      <c r="E47" s="19">
        <v>0.027882237816825767</v>
      </c>
      <c r="F47" s="19">
        <v>0.03734072155673087</v>
      </c>
      <c r="G47" s="19">
        <v>0.026091197036313542</v>
      </c>
      <c r="H47" s="19">
        <v>0.021611505659477212</v>
      </c>
      <c r="I47" s="19">
        <v>0.027562953624826737</v>
      </c>
      <c r="J47" s="19">
        <v>0.029000060410919164</v>
      </c>
      <c r="K47" s="19">
        <v>0.03886005135180233</v>
      </c>
      <c r="L47" s="19">
        <v>0.0324122888746646</v>
      </c>
      <c r="M47" s="19">
        <v>0.04538797721814882</v>
      </c>
      <c r="N47" s="19">
        <v>0.048663522995909904</v>
      </c>
      <c r="O47" s="19">
        <v>0.04270432494292492</v>
      </c>
      <c r="P47" s="19">
        <v>0.05064022021943156</v>
      </c>
      <c r="Q47" s="19">
        <v>0.048550124623287366</v>
      </c>
      <c r="R47" s="19">
        <v>0.05362377035632895</v>
      </c>
      <c r="S47" s="19">
        <v>0.06754681267187491</v>
      </c>
      <c r="T47" s="19">
        <v>0.07446849421982613</v>
      </c>
      <c r="U47" s="19">
        <v>0.06256659658445284</v>
      </c>
      <c r="V47" s="19">
        <v>0.05648269187501187</v>
      </c>
      <c r="W47" s="4">
        <v>0.05748078480204317</v>
      </c>
      <c r="X47" s="4">
        <v>0.06332016513374034</v>
      </c>
      <c r="Y47" s="4">
        <v>0.048073922901497354</v>
      </c>
      <c r="Z47" s="4">
        <v>0.06946170492674635</v>
      </c>
      <c r="AA47" s="4">
        <v>0.039170353179577753</v>
      </c>
      <c r="AB47" s="4">
        <v>0.04005518100895892</v>
      </c>
      <c r="AC47" s="4">
        <v>0.04219924406875835</v>
      </c>
      <c r="AD47" s="4"/>
      <c r="AE47" t="s">
        <v>44</v>
      </c>
      <c r="AF47" s="19">
        <v>0.0015057875590712968</v>
      </c>
      <c r="AG47" s="19">
        <v>0.007648639087993717</v>
      </c>
      <c r="AH47" s="19">
        <v>0.010974711234039394</v>
      </c>
      <c r="AI47" s="19">
        <v>0.008888152889503098</v>
      </c>
      <c r="AJ47" s="19">
        <v>0.013850287286736452</v>
      </c>
      <c r="AK47" s="19">
        <v>0.008765953614298399</v>
      </c>
      <c r="AL47" s="19">
        <v>0.007648102183394773</v>
      </c>
      <c r="AM47" s="19">
        <v>0.008612706746328183</v>
      </c>
      <c r="AN47" s="19">
        <v>0.009037937840000653</v>
      </c>
      <c r="AO47" s="19">
        <v>0.011543541788053304</v>
      </c>
      <c r="AP47" s="19">
        <v>0.009238725925260101</v>
      </c>
      <c r="AQ47" s="19">
        <v>0.014084154696604099</v>
      </c>
      <c r="AR47" s="19">
        <v>0.01196554328270482</v>
      </c>
      <c r="AS47" s="19">
        <v>0.011496241268200856</v>
      </c>
      <c r="AT47" s="19">
        <v>0.012163860478551804</v>
      </c>
      <c r="AU47" s="19">
        <v>0.011846578693351402</v>
      </c>
      <c r="AV47" s="19">
        <v>0.01133260862677656</v>
      </c>
      <c r="AW47" s="19">
        <v>0.012985911994152801</v>
      </c>
      <c r="AX47" s="19">
        <v>0.012573965428324948</v>
      </c>
      <c r="AY47" s="19">
        <v>0.011042556402861592</v>
      </c>
      <c r="AZ47" s="19">
        <v>0.011359235577949921</v>
      </c>
      <c r="BA47" s="4">
        <v>0.012301728129116014</v>
      </c>
      <c r="BB47" s="4">
        <v>0.013871800676298361</v>
      </c>
      <c r="BC47" s="4">
        <v>0.01276694872217244</v>
      </c>
      <c r="BD47" s="4">
        <v>0.02017678879295819</v>
      </c>
      <c r="BE47" s="4">
        <v>0.010457990902209072</v>
      </c>
      <c r="BF47" s="4">
        <v>0.008355142596828053</v>
      </c>
      <c r="BG47" s="4">
        <v>0.008277847615284713</v>
      </c>
    </row>
    <row r="48" spans="1:59" ht="12.75">
      <c r="A48" s="1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  <c r="X48" s="4"/>
      <c r="Y48" s="4"/>
      <c r="Z48" s="4"/>
      <c r="AC48" s="4"/>
      <c r="AD48" s="4"/>
      <c r="AE48" s="11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4"/>
      <c r="BB48" s="4"/>
      <c r="BC48" s="4"/>
      <c r="BD48" s="4"/>
      <c r="BF48" s="4"/>
      <c r="BG48" s="4"/>
    </row>
    <row r="49" spans="1:59" ht="12.75">
      <c r="A49" s="10" t="s">
        <v>48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  <c r="X49" s="4"/>
      <c r="Y49" s="4"/>
      <c r="Z49" s="4"/>
      <c r="AC49" s="4"/>
      <c r="AD49" s="4"/>
      <c r="AE49" s="10" t="s">
        <v>48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4"/>
      <c r="BB49" s="4"/>
      <c r="BC49" s="4"/>
      <c r="BD49" s="4"/>
      <c r="BF49" s="4"/>
      <c r="BG49" s="4"/>
    </row>
    <row r="50" spans="1:59" ht="12.75">
      <c r="A50" t="s">
        <v>40</v>
      </c>
      <c r="B50" s="19">
        <v>1</v>
      </c>
      <c r="C50" s="19">
        <v>1</v>
      </c>
      <c r="D50" s="19">
        <v>1</v>
      </c>
      <c r="E50" s="19">
        <v>1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/>
      <c r="AE50" t="s">
        <v>40</v>
      </c>
      <c r="AF50" s="19">
        <v>0.01720185991909471</v>
      </c>
      <c r="AG50" s="19">
        <v>0.018944647404852452</v>
      </c>
      <c r="AH50" s="19">
        <v>0.018134441593649565</v>
      </c>
      <c r="AI50" s="19">
        <v>0.018977446491634953</v>
      </c>
      <c r="AJ50" s="19">
        <v>0.019406199626321365</v>
      </c>
      <c r="AK50" s="19">
        <v>0.017489282573063116</v>
      </c>
      <c r="AL50" s="19">
        <v>0.018784773358467156</v>
      </c>
      <c r="AM50" s="19">
        <v>0.019736601069987852</v>
      </c>
      <c r="AN50" s="19">
        <v>0.021146526094499223</v>
      </c>
      <c r="AO50" s="19">
        <v>0.018089627805250395</v>
      </c>
      <c r="AP50" s="19">
        <v>0.01738327257261808</v>
      </c>
      <c r="AQ50" s="19">
        <v>0.014335551024040483</v>
      </c>
      <c r="AR50" s="19">
        <v>0.01684723438158065</v>
      </c>
      <c r="AS50" s="19">
        <v>0.018003086270497033</v>
      </c>
      <c r="AT50" s="19">
        <v>0.01889957419104091</v>
      </c>
      <c r="AU50" s="19">
        <v>0.01768844444637237</v>
      </c>
      <c r="AV50" s="19">
        <v>0.018422665647891932</v>
      </c>
      <c r="AW50" s="19">
        <v>0.0197547603140603</v>
      </c>
      <c r="AX50" s="19">
        <v>0.018846712678425845</v>
      </c>
      <c r="AY50" s="19">
        <v>0.019461218845713026</v>
      </c>
      <c r="AZ50" s="19">
        <v>0.01874972753726062</v>
      </c>
      <c r="BA50" s="4">
        <v>0.019147898722341114</v>
      </c>
      <c r="BB50" s="4">
        <v>0.020461972972597938</v>
      </c>
      <c r="BC50" s="4">
        <v>0.02210757736628262</v>
      </c>
      <c r="BD50" s="4">
        <v>0.022726183536062657</v>
      </c>
      <c r="BE50" s="4">
        <v>0.034134513087601175</v>
      </c>
      <c r="BF50" s="4">
        <v>0.027655952237112848</v>
      </c>
      <c r="BG50" s="4">
        <v>0.03133698702506999</v>
      </c>
    </row>
    <row r="51" spans="1:59" ht="12.75">
      <c r="A51" t="s">
        <v>41</v>
      </c>
      <c r="B51" s="19">
        <v>0.02298864311238005</v>
      </c>
      <c r="C51" s="19">
        <v>0.024219978230955088</v>
      </c>
      <c r="D51" s="19">
        <v>0.03790349000485169</v>
      </c>
      <c r="E51" s="19">
        <v>0.03084662356324187</v>
      </c>
      <c r="F51" s="19">
        <v>0.03130148887417016</v>
      </c>
      <c r="G51" s="19">
        <v>0.0382928734825562</v>
      </c>
      <c r="H51" s="19">
        <v>0.03847790157620054</v>
      </c>
      <c r="I51" s="19">
        <v>0.03695112070980075</v>
      </c>
      <c r="J51" s="19">
        <v>0.04075452311324508</v>
      </c>
      <c r="K51" s="19">
        <v>0.04429935489376901</v>
      </c>
      <c r="L51" s="19">
        <v>0.0652412949008813</v>
      </c>
      <c r="M51" s="19">
        <v>0.07559270103943536</v>
      </c>
      <c r="N51" s="19">
        <v>0.05482444558605357</v>
      </c>
      <c r="O51" s="19">
        <v>0.05656510876193656</v>
      </c>
      <c r="P51" s="19">
        <v>0.05714728225078456</v>
      </c>
      <c r="Q51" s="19">
        <v>0.05751861633035555</v>
      </c>
      <c r="R51" s="19">
        <v>0.057633364156140884</v>
      </c>
      <c r="S51" s="19">
        <v>0.05333895324472041</v>
      </c>
      <c r="T51" s="19">
        <v>0.05305362308415364</v>
      </c>
      <c r="U51" s="19">
        <v>0.058026860743993255</v>
      </c>
      <c r="V51" s="19">
        <v>0.061458249982772384</v>
      </c>
      <c r="W51" s="4">
        <v>0.055303199264127946</v>
      </c>
      <c r="X51" s="4">
        <v>0.05259327984223248</v>
      </c>
      <c r="Y51" s="4">
        <v>0.04685687211838498</v>
      </c>
      <c r="Z51" s="4">
        <v>0.03849116745923823</v>
      </c>
      <c r="AA51" s="4">
        <v>0.02070901252263465</v>
      </c>
      <c r="AB51" s="4">
        <v>0.020227004721008954</v>
      </c>
      <c r="AC51" s="4">
        <v>0.018947558613945415</v>
      </c>
      <c r="AD51" s="4"/>
      <c r="AE51" t="s">
        <v>41</v>
      </c>
      <c r="AF51" s="19">
        <v>0.001707386266302752</v>
      </c>
      <c r="AG51" s="19">
        <v>0.0019190412164919052</v>
      </c>
      <c r="AH51" s="19">
        <v>0.003017302675814453</v>
      </c>
      <c r="AI51" s="19">
        <v>0.0025551437695777524</v>
      </c>
      <c r="AJ51" s="19">
        <v>0.0027273107232343046</v>
      </c>
      <c r="AK51" s="19">
        <v>0.0029658553776123436</v>
      </c>
      <c r="AL51" s="19">
        <v>0.003146209439849695</v>
      </c>
      <c r="AM51" s="19">
        <v>0.0032612580862311706</v>
      </c>
      <c r="AN51" s="19">
        <v>0.003961628932152559</v>
      </c>
      <c r="AO51" s="19">
        <v>0.003767071804140857</v>
      </c>
      <c r="AP51" s="19">
        <v>0.005308493539920833</v>
      </c>
      <c r="AQ51" s="19">
        <v>0.0053532565753525016</v>
      </c>
      <c r="AR51" s="19">
        <v>0.004763316486611375</v>
      </c>
      <c r="AS51" s="19">
        <v>0.005159890987395423</v>
      </c>
      <c r="AT51" s="19">
        <v>0.00555571380193284</v>
      </c>
      <c r="AU51" s="19">
        <v>0.005261902492453176</v>
      </c>
      <c r="AV51" s="19">
        <v>0.005386542389033688</v>
      </c>
      <c r="AW51" s="19">
        <v>0.005210537219396583</v>
      </c>
      <c r="AX51" s="19">
        <v>0.005414609932594826</v>
      </c>
      <c r="AY51" s="19">
        <v>0.006309452304378703</v>
      </c>
      <c r="AZ51" s="19">
        <v>0.006429707178547837</v>
      </c>
      <c r="BA51" s="4">
        <v>0.0065133741033296475</v>
      </c>
      <c r="BB51" s="4">
        <v>0.006651799745502778</v>
      </c>
      <c r="BC51" s="4">
        <v>0.006323946874061679</v>
      </c>
      <c r="BD51" s="4">
        <v>0.0053860128171981676</v>
      </c>
      <c r="BE51" s="4">
        <v>0.00469109018109891</v>
      </c>
      <c r="BF51" s="4">
        <v>0.004061946603153121</v>
      </c>
      <c r="BG51" s="4">
        <v>0.0037998801072228355</v>
      </c>
    </row>
    <row r="52" spans="1:59" ht="12.75">
      <c r="A52" t="s">
        <v>42</v>
      </c>
      <c r="B52" s="19">
        <v>0.6502568310751852</v>
      </c>
      <c r="C52" s="19">
        <v>0.6458677344916819</v>
      </c>
      <c r="D52" s="19">
        <v>0.6348208254627957</v>
      </c>
      <c r="E52" s="19">
        <v>0.6041388024295974</v>
      </c>
      <c r="F52" s="19">
        <v>0.5751832926625549</v>
      </c>
      <c r="G52" s="19">
        <v>0.561896221551254</v>
      </c>
      <c r="H52" s="19">
        <v>0.6239839600135988</v>
      </c>
      <c r="I52" s="19">
        <v>0.5617571997175677</v>
      </c>
      <c r="J52" s="19">
        <v>0.49056375219945264</v>
      </c>
      <c r="K52" s="19">
        <v>0.5028066042823198</v>
      </c>
      <c r="L52" s="19">
        <v>0.35661937873142013</v>
      </c>
      <c r="M52" s="19">
        <v>0.2912483358108965</v>
      </c>
      <c r="N52" s="19">
        <v>0.35109922557289835</v>
      </c>
      <c r="O52" s="19">
        <v>0.35057369721276566</v>
      </c>
      <c r="P52" s="19">
        <v>0.29345471464339057</v>
      </c>
      <c r="Q52" s="19">
        <v>0.29223928866903226</v>
      </c>
      <c r="R52" s="19">
        <v>0.3336760746454898</v>
      </c>
      <c r="S52" s="19">
        <v>0.3701221936386357</v>
      </c>
      <c r="T52" s="19">
        <v>0.320676051571682</v>
      </c>
      <c r="U52" s="19">
        <v>0.36976341527023054</v>
      </c>
      <c r="V52" s="19">
        <v>0.33650454001197655</v>
      </c>
      <c r="W52" s="4">
        <v>0.37628537572213505</v>
      </c>
      <c r="X52" s="4">
        <v>0.40513355772399395</v>
      </c>
      <c r="Y52" s="4">
        <v>0.430984370782349</v>
      </c>
      <c r="Z52" s="4">
        <v>0.36345083912788667</v>
      </c>
      <c r="AA52" s="4">
        <v>0.653046951747215</v>
      </c>
      <c r="AB52" s="4">
        <v>0.6097350673163272</v>
      </c>
      <c r="AC52" s="4">
        <v>0.6477041285775113</v>
      </c>
      <c r="AD52" s="4"/>
      <c r="AE52" t="s">
        <v>42</v>
      </c>
      <c r="AF52" s="19">
        <v>0.03796783780411977</v>
      </c>
      <c r="AG52" s="19">
        <v>0.04138777883032734</v>
      </c>
      <c r="AH52" s="19">
        <v>0.03594298844954737</v>
      </c>
      <c r="AI52" s="19">
        <v>0.03682677433604089</v>
      </c>
      <c r="AJ52" s="19">
        <v>0.03730345234761857</v>
      </c>
      <c r="AK52" s="19">
        <v>0.03726653236404134</v>
      </c>
      <c r="AL52" s="19">
        <v>0.04716209935699995</v>
      </c>
      <c r="AM52" s="19">
        <v>0.04518791925523667</v>
      </c>
      <c r="AN52" s="19">
        <v>0.0418791501213991</v>
      </c>
      <c r="AO52" s="19">
        <v>0.037512527116278616</v>
      </c>
      <c r="AP52" s="19">
        <v>0.027078622225012436</v>
      </c>
      <c r="AQ52" s="19">
        <v>0.01858503470188924</v>
      </c>
      <c r="AR52" s="19">
        <v>0.02408462649278621</v>
      </c>
      <c r="AS52" s="19">
        <v>0.027484477080696245</v>
      </c>
      <c r="AT52" s="19">
        <v>0.025535275414972785</v>
      </c>
      <c r="AU52" s="19">
        <v>0.020638950573354707</v>
      </c>
      <c r="AV52" s="19">
        <v>0.02459145467817278</v>
      </c>
      <c r="AW52" s="19">
        <v>0.030679358742390753</v>
      </c>
      <c r="AX52" s="19">
        <v>0.02719574659301292</v>
      </c>
      <c r="AY52" s="19">
        <v>0.028807947052789714</v>
      </c>
      <c r="AZ52" s="19">
        <v>0.022429343468281016</v>
      </c>
      <c r="BA52" s="4">
        <v>0.02241678491102411</v>
      </c>
      <c r="BB52" s="4">
        <v>0.02532199532393247</v>
      </c>
      <c r="BC52" s="4">
        <v>0.03000395554088275</v>
      </c>
      <c r="BD52" s="4">
        <v>0.02764011292295934</v>
      </c>
      <c r="BE52" s="4">
        <v>0.06783274205585</v>
      </c>
      <c r="BF52" s="4">
        <v>0.05914624904823439</v>
      </c>
      <c r="BG52" s="4">
        <v>0.07366642197728812</v>
      </c>
    </row>
    <row r="53" spans="1:59" ht="12.75">
      <c r="A53" t="s">
        <v>43</v>
      </c>
      <c r="B53" s="19">
        <v>0.3121220684489233</v>
      </c>
      <c r="C53" s="19">
        <v>0.297375301324692</v>
      </c>
      <c r="D53" s="19">
        <v>0.3010965756941739</v>
      </c>
      <c r="E53" s="19">
        <v>0.312713959496204</v>
      </c>
      <c r="F53" s="19">
        <v>0.318493160591753</v>
      </c>
      <c r="G53" s="19">
        <v>0.3713973598219163</v>
      </c>
      <c r="H53" s="19">
        <v>0.30609957118311043</v>
      </c>
      <c r="I53" s="19">
        <v>0.3643043387396848</v>
      </c>
      <c r="J53" s="19">
        <v>0.34579431890198226</v>
      </c>
      <c r="K53" s="19">
        <v>0.40500868606058554</v>
      </c>
      <c r="L53" s="19">
        <v>0.4616346370659029</v>
      </c>
      <c r="M53" s="19">
        <v>0.567526739115251</v>
      </c>
      <c r="N53" s="19">
        <v>0.5017084127525209</v>
      </c>
      <c r="O53" s="19">
        <v>0.5072341813171541</v>
      </c>
      <c r="P53" s="19">
        <v>0.5439370788273966</v>
      </c>
      <c r="Q53" s="19">
        <v>0.519426055945492</v>
      </c>
      <c r="R53" s="19">
        <v>0.5044684827257436</v>
      </c>
      <c r="S53" s="19">
        <v>0.4956969379787818</v>
      </c>
      <c r="T53" s="19">
        <v>0.5135623178361827</v>
      </c>
      <c r="U53" s="19">
        <v>0.4736473021047501</v>
      </c>
      <c r="V53" s="19">
        <v>0.48714660588812</v>
      </c>
      <c r="W53" s="4">
        <v>0.46979319195830865</v>
      </c>
      <c r="X53" s="4">
        <v>0.45689952263779715</v>
      </c>
      <c r="Y53" s="4">
        <v>0.4431153070152473</v>
      </c>
      <c r="Z53" s="4">
        <v>0.44529455091408054</v>
      </c>
      <c r="AA53" s="4">
        <v>0.28189297190386753</v>
      </c>
      <c r="AB53" s="4">
        <v>0.315800549924803</v>
      </c>
      <c r="AC53" s="4">
        <v>0.2857936133972146</v>
      </c>
      <c r="AD53" s="4"/>
      <c r="AE53" t="s">
        <v>43</v>
      </c>
      <c r="AF53" s="19">
        <v>0.014830833780498313</v>
      </c>
      <c r="AG53" s="19">
        <v>0.015631998564512122</v>
      </c>
      <c r="AH53" s="19">
        <v>0.01562532070280127</v>
      </c>
      <c r="AI53" s="19">
        <v>0.01686114494431069</v>
      </c>
      <c r="AJ53" s="19">
        <v>0.016437732744793394</v>
      </c>
      <c r="AK53" s="19">
        <v>0.01618891396393485</v>
      </c>
      <c r="AL53" s="19">
        <v>0.013813695493557421</v>
      </c>
      <c r="AM53" s="19">
        <v>0.01703023335200235</v>
      </c>
      <c r="AN53" s="19">
        <v>0.017258690541856928</v>
      </c>
      <c r="AO53" s="19">
        <v>0.01684164004450994</v>
      </c>
      <c r="AP53" s="19">
        <v>0.018118504148312255</v>
      </c>
      <c r="AQ53" s="19">
        <v>0.017852676843232215</v>
      </c>
      <c r="AR53" s="19">
        <v>0.019702672909398145</v>
      </c>
      <c r="AS53" s="19">
        <v>0.020443172086053656</v>
      </c>
      <c r="AT53" s="19">
        <v>0.022488344678134098</v>
      </c>
      <c r="AU53" s="19">
        <v>0.02168080797776707</v>
      </c>
      <c r="AV53" s="19">
        <v>0.022888946773486817</v>
      </c>
      <c r="AW53" s="19">
        <v>0.025088198434752965</v>
      </c>
      <c r="AX53" s="19">
        <v>0.023107672824298448</v>
      </c>
      <c r="AY53" s="19">
        <v>0.022831400124152947</v>
      </c>
      <c r="AZ53" s="19">
        <v>0.023435855603909036</v>
      </c>
      <c r="BA53" s="4">
        <v>0.023705052974128896</v>
      </c>
      <c r="BB53" s="4">
        <v>0.024519145071871213</v>
      </c>
      <c r="BC53" s="4">
        <v>0.025122732295493406</v>
      </c>
      <c r="BD53" s="4">
        <v>0.024862532581309365</v>
      </c>
      <c r="BE53" s="4">
        <v>0.024957025465716112</v>
      </c>
      <c r="BF53" s="4">
        <v>0.02068698547073837</v>
      </c>
      <c r="BG53" s="4">
        <v>0.021415771542527395</v>
      </c>
    </row>
    <row r="54" spans="1:59" ht="12.75">
      <c r="A54" t="s">
        <v>44</v>
      </c>
      <c r="B54" s="19">
        <v>0.01463245736351152</v>
      </c>
      <c r="C54" s="19">
        <v>0.032536985952670926</v>
      </c>
      <c r="D54" s="19">
        <v>0.02617910883817862</v>
      </c>
      <c r="E54" s="19">
        <v>0.05230061451095666</v>
      </c>
      <c r="F54" s="19">
        <v>0.07502205787152202</v>
      </c>
      <c r="G54" s="19">
        <v>0.02841354514427365</v>
      </c>
      <c r="H54" s="19">
        <v>0.031438567227090125</v>
      </c>
      <c r="I54" s="19">
        <v>0.036987340832946754</v>
      </c>
      <c r="J54" s="19">
        <v>0.12288740578532009</v>
      </c>
      <c r="K54" s="19">
        <v>0.04788535476332569</v>
      </c>
      <c r="L54" s="19">
        <v>0.1165046893017956</v>
      </c>
      <c r="M54" s="19">
        <v>0.06563222403441722</v>
      </c>
      <c r="N54" s="19">
        <v>0.09236791608852699</v>
      </c>
      <c r="O54" s="19">
        <v>0.08562701270814366</v>
      </c>
      <c r="P54" s="19">
        <v>0.10546092427842825</v>
      </c>
      <c r="Q54" s="19">
        <v>0.1308160390551203</v>
      </c>
      <c r="R54" s="19">
        <v>0.10422207847262568</v>
      </c>
      <c r="S54" s="19">
        <v>0.08084191513786218</v>
      </c>
      <c r="T54" s="19">
        <v>0.11270800750798171</v>
      </c>
      <c r="U54" s="19">
        <v>0.09856242188102603</v>
      </c>
      <c r="V54" s="19">
        <v>0.11489060411713116</v>
      </c>
      <c r="W54" s="4">
        <v>0.09861823305542837</v>
      </c>
      <c r="X54" s="4">
        <v>0.08537363979597642</v>
      </c>
      <c r="Y54" s="4">
        <v>0.07904345008401868</v>
      </c>
      <c r="Z54" s="4">
        <v>0.15276344249879453</v>
      </c>
      <c r="AA54" s="4">
        <v>0.04435106382628282</v>
      </c>
      <c r="AB54" s="4">
        <v>0.05423737803786083</v>
      </c>
      <c r="AC54" s="4">
        <v>0.047554699411328734</v>
      </c>
      <c r="AD54" s="4"/>
      <c r="AE54" t="s">
        <v>44</v>
      </c>
      <c r="AF54" s="19">
        <v>0.0022521809383451987</v>
      </c>
      <c r="AG54" s="19">
        <v>0.005877654955411326</v>
      </c>
      <c r="AH54" s="19">
        <v>0.004633489629426315</v>
      </c>
      <c r="AI54" s="19">
        <v>0.009223345255038238</v>
      </c>
      <c r="AJ54" s="19">
        <v>0.014267902926180112</v>
      </c>
      <c r="AK54" s="19">
        <v>0.0045480588629663345</v>
      </c>
      <c r="AL54" s="19">
        <v>0.005599110538645695</v>
      </c>
      <c r="AM54" s="19">
        <v>0.00670819361916598</v>
      </c>
      <c r="AN54" s="19">
        <v>0.02339808282712509</v>
      </c>
      <c r="AO54" s="19">
        <v>0.007890262569689058</v>
      </c>
      <c r="AP54" s="19">
        <v>0.01768389524085014</v>
      </c>
      <c r="AQ54" s="19">
        <v>0.008028211880131053</v>
      </c>
      <c r="AR54" s="19">
        <v>0.011833706816508019</v>
      </c>
      <c r="AS54" s="19">
        <v>0.01220397158462628</v>
      </c>
      <c r="AT54" s="19">
        <v>0.015184314302319908</v>
      </c>
      <c r="AU54" s="19">
        <v>0.01747600576486155</v>
      </c>
      <c r="AV54" s="19">
        <v>0.013072139169421031</v>
      </c>
      <c r="AW54" s="19">
        <v>0.009442403753638145</v>
      </c>
      <c r="AX54" s="19">
        <v>0.01219089883070606</v>
      </c>
      <c r="AY54" s="19">
        <v>0.011452052099550207</v>
      </c>
      <c r="AZ54" s="19">
        <v>0.014385828351013095</v>
      </c>
      <c r="BA54" s="4">
        <v>0.013831082780563834</v>
      </c>
      <c r="BB54" s="4">
        <v>0.013485345959885415</v>
      </c>
      <c r="BC54" s="4">
        <v>0.013577496957995414</v>
      </c>
      <c r="BD54" s="4">
        <v>0.026356970501432493</v>
      </c>
      <c r="BE54" s="4">
        <v>0.011202948560389964</v>
      </c>
      <c r="BF54" s="4">
        <v>0.009677735289307493</v>
      </c>
      <c r="BG54" s="4">
        <v>0.009933270753362243</v>
      </c>
    </row>
    <row r="55" spans="1:59" ht="12.75">
      <c r="A55" s="1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  <c r="X55" s="4"/>
      <c r="Y55" s="4"/>
      <c r="Z55" s="4"/>
      <c r="AC55" s="4"/>
      <c r="AD55" s="4"/>
      <c r="AE55" s="11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4"/>
      <c r="BB55" s="4"/>
      <c r="BC55" s="4"/>
      <c r="BD55" s="4"/>
      <c r="BF55" s="4"/>
      <c r="BG55" s="4"/>
    </row>
    <row r="56" spans="1:59" ht="12.75">
      <c r="A56" s="10" t="s">
        <v>49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  <c r="X56" s="4"/>
      <c r="Y56" s="4"/>
      <c r="Z56" s="4"/>
      <c r="AC56" s="4"/>
      <c r="AD56" s="4"/>
      <c r="AE56" s="10" t="s">
        <v>49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4"/>
      <c r="BB56" s="4"/>
      <c r="BC56" s="4"/>
      <c r="BD56" s="4"/>
      <c r="BF56" s="4"/>
      <c r="BG56" s="4"/>
    </row>
    <row r="57" spans="1:59" ht="12.75">
      <c r="A57" t="s">
        <v>40</v>
      </c>
      <c r="B57" s="19">
        <v>1</v>
      </c>
      <c r="C57" s="19">
        <v>1</v>
      </c>
      <c r="D57" s="19">
        <v>1</v>
      </c>
      <c r="E57" s="19">
        <v>1</v>
      </c>
      <c r="F57" s="19">
        <v>1</v>
      </c>
      <c r="G57" s="19">
        <v>1</v>
      </c>
      <c r="H57" s="19">
        <v>1</v>
      </c>
      <c r="I57" s="19">
        <v>1</v>
      </c>
      <c r="J57" s="19">
        <v>1</v>
      </c>
      <c r="K57" s="19">
        <v>1</v>
      </c>
      <c r="L57" s="19">
        <v>1</v>
      </c>
      <c r="M57" s="19">
        <v>1</v>
      </c>
      <c r="N57" s="19">
        <v>1</v>
      </c>
      <c r="O57" s="19">
        <v>1</v>
      </c>
      <c r="P57" s="19">
        <v>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/>
      <c r="AE57" t="s">
        <v>40</v>
      </c>
      <c r="AF57" s="19">
        <v>0.21759368351721778</v>
      </c>
      <c r="AG57" s="19">
        <v>0.22941682161129132</v>
      </c>
      <c r="AH57" s="19">
        <v>0.18830651203468995</v>
      </c>
      <c r="AI57" s="19">
        <v>0.21093040087553572</v>
      </c>
      <c r="AJ57" s="19">
        <v>0.18064099716005577</v>
      </c>
      <c r="AK57" s="19">
        <v>0.17710158369150403</v>
      </c>
      <c r="AL57" s="19">
        <v>0.17350208639538311</v>
      </c>
      <c r="AM57" s="19">
        <v>0.19414751745441985</v>
      </c>
      <c r="AN57" s="19">
        <v>0.18710550055607228</v>
      </c>
      <c r="AO57" s="19">
        <v>0.18428092973570603</v>
      </c>
      <c r="AP57" s="19">
        <v>0.18586620970729995</v>
      </c>
      <c r="AQ57" s="19">
        <v>0.17577194667803434</v>
      </c>
      <c r="AR57" s="19">
        <v>0.1770985137005943</v>
      </c>
      <c r="AS57" s="19">
        <v>0.17006283747686968</v>
      </c>
      <c r="AT57" s="19">
        <v>0.1660991638941591</v>
      </c>
      <c r="AU57" s="19">
        <v>0.17145577026907075</v>
      </c>
      <c r="AV57" s="19">
        <v>0.17583909147351648</v>
      </c>
      <c r="AW57" s="19">
        <v>0.18108389941933745</v>
      </c>
      <c r="AX57" s="19">
        <v>0.17328614455138192</v>
      </c>
      <c r="AY57" s="19">
        <v>0.17168208808069318</v>
      </c>
      <c r="AZ57" s="19">
        <v>0.16387766464170708</v>
      </c>
      <c r="BA57" s="4">
        <v>0.16361412613010287</v>
      </c>
      <c r="BB57" s="4">
        <v>0.14444831395960872</v>
      </c>
      <c r="BC57" s="4">
        <v>0.14272192408856998</v>
      </c>
      <c r="BD57" s="4">
        <v>0.13619236714921057</v>
      </c>
      <c r="BE57" s="4">
        <v>0.1506829232510885</v>
      </c>
      <c r="BF57" s="4">
        <v>0.1659672937427878</v>
      </c>
      <c r="BG57" s="4">
        <v>0.1595724922017584</v>
      </c>
    </row>
    <row r="58" spans="1:59" ht="12.75">
      <c r="A58" t="s">
        <v>41</v>
      </c>
      <c r="B58" s="19">
        <v>0.10387190987302897</v>
      </c>
      <c r="C58" s="19">
        <v>0.09757644958915303</v>
      </c>
      <c r="D58" s="19">
        <v>0.11261438515212985</v>
      </c>
      <c r="E58" s="19">
        <v>0.10230800701537329</v>
      </c>
      <c r="F58" s="19">
        <v>0.11383545157105195</v>
      </c>
      <c r="G58" s="19">
        <v>0.11946424800056303</v>
      </c>
      <c r="H58" s="19">
        <v>0.11960372138187374</v>
      </c>
      <c r="I58" s="19">
        <v>0.11267971033714565</v>
      </c>
      <c r="J58" s="19">
        <v>0.1099172353417031</v>
      </c>
      <c r="K58" s="19">
        <v>0.10885299023040002</v>
      </c>
      <c r="L58" s="19">
        <v>0.10840444331035927</v>
      </c>
      <c r="M58" s="19">
        <v>0.10872795135928051</v>
      </c>
      <c r="N58" s="19">
        <v>0.10539433566057749</v>
      </c>
      <c r="O58" s="19">
        <v>0.11163363274708833</v>
      </c>
      <c r="P58" s="19">
        <v>0.11087692725499332</v>
      </c>
      <c r="Q58" s="19">
        <v>0.1050261459181699</v>
      </c>
      <c r="R58" s="19">
        <v>0.09617074648300714</v>
      </c>
      <c r="S58" s="19">
        <v>0.09160609602828056</v>
      </c>
      <c r="T58" s="19">
        <v>0.09137042428956772</v>
      </c>
      <c r="U58" s="19">
        <v>0.08848361595550382</v>
      </c>
      <c r="V58" s="19">
        <v>0.09034870906447073</v>
      </c>
      <c r="W58" s="4">
        <v>0.0803701365895036</v>
      </c>
      <c r="X58" s="4">
        <v>0.08876831875318485</v>
      </c>
      <c r="Y58" s="4">
        <v>0.09067324302162076</v>
      </c>
      <c r="Z58" s="4">
        <v>0.09877520385614554</v>
      </c>
      <c r="AA58" s="4">
        <v>0.08112938522699636</v>
      </c>
      <c r="AB58" s="4">
        <v>0.05543565944341534</v>
      </c>
      <c r="AC58" s="4">
        <v>0.055164860391361877</v>
      </c>
      <c r="AD58" s="4"/>
      <c r="AE58" t="s">
        <v>41</v>
      </c>
      <c r="AF58" s="19">
        <v>0.09758598274531848</v>
      </c>
      <c r="AG58" s="19">
        <v>0.09362553186766967</v>
      </c>
      <c r="AH58" s="19">
        <v>0.09308821443819151</v>
      </c>
      <c r="AI58" s="19">
        <v>0.09419302294108027</v>
      </c>
      <c r="AJ58" s="19">
        <v>0.09232578025664549</v>
      </c>
      <c r="AK58" s="19">
        <v>0.09369586325153596</v>
      </c>
      <c r="AL58" s="19">
        <v>0.09032743648518905</v>
      </c>
      <c r="AM58" s="19">
        <v>0.09782790533799243</v>
      </c>
      <c r="AN58" s="19">
        <v>0.09453906396184492</v>
      </c>
      <c r="AO58" s="19">
        <v>0.09429694516711747</v>
      </c>
      <c r="AP58" s="19">
        <v>0.0943115119040156</v>
      </c>
      <c r="AQ58" s="19">
        <v>0.09440925540616132</v>
      </c>
      <c r="AR58" s="19">
        <v>0.09625842662138803</v>
      </c>
      <c r="AS58" s="19">
        <v>0.09619431710628869</v>
      </c>
      <c r="AT58" s="19">
        <v>0.0947329130902404</v>
      </c>
      <c r="AU58" s="19">
        <v>0.09313099830636136</v>
      </c>
      <c r="AV58" s="19">
        <v>0.08579106499090805</v>
      </c>
      <c r="AW58" s="19">
        <v>0.08202957516030814</v>
      </c>
      <c r="AX58" s="19">
        <v>0.08574049748608034</v>
      </c>
      <c r="AY58" s="19">
        <v>0.08487511941393061</v>
      </c>
      <c r="AZ58" s="19">
        <v>0.08261478214305948</v>
      </c>
      <c r="BA58" s="4">
        <v>0.08088167733494453</v>
      </c>
      <c r="BB58" s="4">
        <v>0.07925594995184485</v>
      </c>
      <c r="BC58" s="4">
        <v>0.07900300414466017</v>
      </c>
      <c r="BD58" s="4">
        <v>0.08282863269203602</v>
      </c>
      <c r="BE58" s="4">
        <v>0.08112653008524749</v>
      </c>
      <c r="BF58" s="4">
        <v>0.06680758121245038</v>
      </c>
      <c r="BG58" s="4">
        <v>0.05633521400056468</v>
      </c>
    </row>
    <row r="59" spans="1:59" ht="12.75">
      <c r="A59" t="s">
        <v>42</v>
      </c>
      <c r="B59" s="19">
        <v>0.2948015743379031</v>
      </c>
      <c r="C59" s="19">
        <v>0.3589758374205353</v>
      </c>
      <c r="D59" s="19">
        <v>0.26334611208439956</v>
      </c>
      <c r="E59" s="19">
        <v>0.2599151146142771</v>
      </c>
      <c r="F59" s="19">
        <v>0.2823385774993448</v>
      </c>
      <c r="G59" s="19">
        <v>0.25114033427604726</v>
      </c>
      <c r="H59" s="19">
        <v>0.2275769613789032</v>
      </c>
      <c r="I59" s="19">
        <v>0.24672362532359593</v>
      </c>
      <c r="J59" s="19">
        <v>0.22742148394751777</v>
      </c>
      <c r="K59" s="19">
        <v>0.1972562860042004</v>
      </c>
      <c r="L59" s="19">
        <v>0.18597206081142548</v>
      </c>
      <c r="M59" s="19">
        <v>0.14945350425389434</v>
      </c>
      <c r="N59" s="19">
        <v>0.18899136733954722</v>
      </c>
      <c r="O59" s="19">
        <v>0.1482355378531157</v>
      </c>
      <c r="P59" s="19">
        <v>0.1467234566110822</v>
      </c>
      <c r="Q59" s="19">
        <v>0.19137948186836506</v>
      </c>
      <c r="R59" s="19">
        <v>0.16109889890655676</v>
      </c>
      <c r="S59" s="19">
        <v>0.1360859194134713</v>
      </c>
      <c r="T59" s="19">
        <v>0.12886018197548438</v>
      </c>
      <c r="U59" s="19">
        <v>0.16423090145459868</v>
      </c>
      <c r="V59" s="19">
        <v>0.17908139330355308</v>
      </c>
      <c r="W59" s="4">
        <v>0.24171305787812203</v>
      </c>
      <c r="X59" s="4">
        <v>0.17212867261778922</v>
      </c>
      <c r="Y59" s="4">
        <v>0.17367872464853926</v>
      </c>
      <c r="Z59" s="4">
        <v>0.13418041941587008</v>
      </c>
      <c r="AA59" s="4">
        <v>0.10876087382680422</v>
      </c>
      <c r="AB59" s="4">
        <v>0.07457730903083881</v>
      </c>
      <c r="AC59" s="4">
        <v>0.07819581007425441</v>
      </c>
      <c r="AD59" s="4"/>
      <c r="AE59" t="s">
        <v>42</v>
      </c>
      <c r="AF59" s="19">
        <v>0.21773669085704828</v>
      </c>
      <c r="AG59" s="19">
        <v>0.27856880413695895</v>
      </c>
      <c r="AH59" s="19">
        <v>0.15482856224721467</v>
      </c>
      <c r="AI59" s="19">
        <v>0.17610021576438667</v>
      </c>
      <c r="AJ59" s="19">
        <v>0.17044678491911952</v>
      </c>
      <c r="AK59" s="19">
        <v>0.16866687171409356</v>
      </c>
      <c r="AL59" s="19">
        <v>0.15887177193818278</v>
      </c>
      <c r="AM59" s="19">
        <v>0.19522881284191718</v>
      </c>
      <c r="AN59" s="19">
        <v>0.17178348782918468</v>
      </c>
      <c r="AO59" s="19">
        <v>0.1499190992280202</v>
      </c>
      <c r="AP59" s="19">
        <v>0.15098653918118593</v>
      </c>
      <c r="AQ59" s="19">
        <v>0.11693410556033285</v>
      </c>
      <c r="AR59" s="19">
        <v>0.13628194078469247</v>
      </c>
      <c r="AS59" s="19">
        <v>0.10977992797529476</v>
      </c>
      <c r="AT59" s="19">
        <v>0.11220557397513306</v>
      </c>
      <c r="AU59" s="19">
        <v>0.13101072412351866</v>
      </c>
      <c r="AV59" s="19">
        <v>0.11332211851271606</v>
      </c>
      <c r="AW59" s="19">
        <v>0.10340044678047566</v>
      </c>
      <c r="AX59" s="19">
        <v>0.1004804168400056</v>
      </c>
      <c r="AY59" s="19">
        <v>0.11287511290966719</v>
      </c>
      <c r="AZ59" s="19">
        <v>0.10432800516645584</v>
      </c>
      <c r="BA59" s="4">
        <v>0.1230426774350835</v>
      </c>
      <c r="BB59" s="4">
        <v>0.07594827187935196</v>
      </c>
      <c r="BC59" s="4">
        <v>0.07805723294266988</v>
      </c>
      <c r="BD59" s="4">
        <v>0.061151841657194124</v>
      </c>
      <c r="BE59" s="4">
        <v>0.04986984053885964</v>
      </c>
      <c r="BF59" s="4">
        <v>0.04341368384601981</v>
      </c>
      <c r="BG59" s="4">
        <v>0.04528737875273903</v>
      </c>
    </row>
    <row r="60" spans="1:59" ht="12.75">
      <c r="A60" t="s">
        <v>43</v>
      </c>
      <c r="B60" s="19">
        <v>0.35924709257884363</v>
      </c>
      <c r="C60" s="19">
        <v>0.3354283537080284</v>
      </c>
      <c r="D60" s="19">
        <v>0.3900939430531097</v>
      </c>
      <c r="E60" s="19">
        <v>0.4448359389644967</v>
      </c>
      <c r="F60" s="19">
        <v>0.3838424637924086</v>
      </c>
      <c r="G60" s="19">
        <v>0.39763061118621257</v>
      </c>
      <c r="H60" s="19">
        <v>0.4327420234866263</v>
      </c>
      <c r="I60" s="19">
        <v>0.37585543985176145</v>
      </c>
      <c r="J60" s="19">
        <v>0.3853008418281156</v>
      </c>
      <c r="K60" s="19">
        <v>0.4020381870251679</v>
      </c>
      <c r="L60" s="19">
        <v>0.3996970679236063</v>
      </c>
      <c r="M60" s="19">
        <v>0.43128978284155267</v>
      </c>
      <c r="N60" s="19">
        <v>0.4067421317158583</v>
      </c>
      <c r="O60" s="19">
        <v>0.42798533019579466</v>
      </c>
      <c r="P60" s="19">
        <v>0.4279987016394</v>
      </c>
      <c r="Q60" s="19">
        <v>0.3970173697422202</v>
      </c>
      <c r="R60" s="19">
        <v>0.36865413779988426</v>
      </c>
      <c r="S60" s="19">
        <v>0.36156700661657626</v>
      </c>
      <c r="T60" s="19">
        <v>0.34669000233174485</v>
      </c>
      <c r="U60" s="19">
        <v>0.32057382688280983</v>
      </c>
      <c r="V60" s="19">
        <v>0.3243148033168274</v>
      </c>
      <c r="W60" s="4">
        <v>0.30544919195577275</v>
      </c>
      <c r="X60" s="4">
        <v>0.35192838911754704</v>
      </c>
      <c r="Y60" s="4">
        <v>0.3578690699613021</v>
      </c>
      <c r="Z60" s="4">
        <v>0.46637392249309595</v>
      </c>
      <c r="AA60" s="4">
        <v>0.37845162343291644</v>
      </c>
      <c r="AB60" s="4">
        <v>0.46236911867031516</v>
      </c>
      <c r="AC60" s="4">
        <v>0.4440935798796568</v>
      </c>
      <c r="AD60" s="4"/>
      <c r="AE60" t="s">
        <v>43</v>
      </c>
      <c r="AF60" s="19">
        <v>0.2159261446938077</v>
      </c>
      <c r="AG60" s="19">
        <v>0.2135246969017866</v>
      </c>
      <c r="AH60" s="19">
        <v>0.2102100534036737</v>
      </c>
      <c r="AI60" s="19">
        <v>0.26658828636362575</v>
      </c>
      <c r="AJ60" s="19">
        <v>0.18440413284584956</v>
      </c>
      <c r="AK60" s="19">
        <v>0.17551294914730006</v>
      </c>
      <c r="AL60" s="19">
        <v>0.18037442955053723</v>
      </c>
      <c r="AM60" s="19">
        <v>0.17283694218434054</v>
      </c>
      <c r="AN60" s="19">
        <v>0.1701521606027065</v>
      </c>
      <c r="AO60" s="19">
        <v>0.17030920150547166</v>
      </c>
      <c r="AP60" s="19">
        <v>0.16773504815174448</v>
      </c>
      <c r="AQ60" s="19">
        <v>0.16634944537267254</v>
      </c>
      <c r="AR60" s="19">
        <v>0.16791102897181112</v>
      </c>
      <c r="AS60" s="19">
        <v>0.16294127640256093</v>
      </c>
      <c r="AT60" s="19">
        <v>0.15551300119374767</v>
      </c>
      <c r="AU60" s="19">
        <v>0.16062890663419008</v>
      </c>
      <c r="AV60" s="19">
        <v>0.1596518093059594</v>
      </c>
      <c r="AW60" s="19">
        <v>0.1677452019640372</v>
      </c>
      <c r="AX60" s="19">
        <v>0.14342755891424144</v>
      </c>
      <c r="AY60" s="19">
        <v>0.13632028622890993</v>
      </c>
      <c r="AZ60" s="19">
        <v>0.1363680750673535</v>
      </c>
      <c r="BA60" s="4">
        <v>0.13169608578987257</v>
      </c>
      <c r="BB60" s="4">
        <v>0.1333226357192803</v>
      </c>
      <c r="BC60" s="4">
        <v>0.13098568061593555</v>
      </c>
      <c r="BD60" s="4">
        <v>0.1560481060111193</v>
      </c>
      <c r="BE60" s="4">
        <v>0.1479071848613501</v>
      </c>
      <c r="BF60" s="4">
        <v>0.18176365351468815</v>
      </c>
      <c r="BG60" s="4">
        <v>0.1694558205258618</v>
      </c>
    </row>
    <row r="61" spans="1:59" ht="12.75">
      <c r="A61" t="s">
        <v>44</v>
      </c>
      <c r="B61" s="19">
        <v>0.24207942321022424</v>
      </c>
      <c r="C61" s="19">
        <v>0.20801935928228318</v>
      </c>
      <c r="D61" s="19">
        <v>0.23394555971036085</v>
      </c>
      <c r="E61" s="19">
        <v>0.19294093940585302</v>
      </c>
      <c r="F61" s="19">
        <v>0.21998350713719453</v>
      </c>
      <c r="G61" s="19">
        <v>0.231764806537177</v>
      </c>
      <c r="H61" s="19">
        <v>0.22007729375259666</v>
      </c>
      <c r="I61" s="19">
        <v>0.264741224487497</v>
      </c>
      <c r="J61" s="19">
        <v>0.27736043888266365</v>
      </c>
      <c r="K61" s="19">
        <v>0.2918525367402318</v>
      </c>
      <c r="L61" s="19">
        <v>0.30592642795460884</v>
      </c>
      <c r="M61" s="19">
        <v>0.3105287615452724</v>
      </c>
      <c r="N61" s="19">
        <v>0.298872165284017</v>
      </c>
      <c r="O61" s="19">
        <v>0.31214549920400125</v>
      </c>
      <c r="P61" s="19">
        <v>0.31440091449452445</v>
      </c>
      <c r="Q61" s="19">
        <v>0.30657700247124475</v>
      </c>
      <c r="R61" s="19">
        <v>0.37407621681055175</v>
      </c>
      <c r="S61" s="19">
        <v>0.41074097794167186</v>
      </c>
      <c r="T61" s="19">
        <v>0.43307939140320295</v>
      </c>
      <c r="U61" s="19">
        <v>0.4267116557070876</v>
      </c>
      <c r="V61" s="19">
        <v>0.4062550943151487</v>
      </c>
      <c r="W61" s="4">
        <v>0.37246761357660163</v>
      </c>
      <c r="X61" s="4">
        <v>0.3871746195114789</v>
      </c>
      <c r="Y61" s="4">
        <v>0.37777896236853786</v>
      </c>
      <c r="Z61" s="4">
        <v>0.3006704542348883</v>
      </c>
      <c r="AA61" s="4">
        <v>0.4316581175132829</v>
      </c>
      <c r="AB61" s="4">
        <v>0.40761791279271364</v>
      </c>
      <c r="AC61" s="4">
        <v>0.4225457495896253</v>
      </c>
      <c r="AD61" s="4"/>
      <c r="AE61" t="s">
        <v>44</v>
      </c>
      <c r="AF61" s="19">
        <v>0.4713188012788178</v>
      </c>
      <c r="AG61" s="19">
        <v>0.45506061982925744</v>
      </c>
      <c r="AH61" s="19">
        <v>0.4299612287736184</v>
      </c>
      <c r="AI61" s="19">
        <v>0.3781877568881592</v>
      </c>
      <c r="AJ61" s="19">
        <v>0.38943692030375654</v>
      </c>
      <c r="AK61" s="19">
        <v>0.3756631469066076</v>
      </c>
      <c r="AL61" s="19">
        <v>0.3620180920030299</v>
      </c>
      <c r="AM61" s="19">
        <v>0.47231695054227324</v>
      </c>
      <c r="AN61" s="19">
        <v>0.46726681225440925</v>
      </c>
      <c r="AO61" s="19">
        <v>0.489894972233746</v>
      </c>
      <c r="AP61" s="19">
        <v>0.4965013411142273</v>
      </c>
      <c r="AQ61" s="19">
        <v>0.46573481906572145</v>
      </c>
      <c r="AR61" s="19">
        <v>0.40250513766760027</v>
      </c>
      <c r="AS61" s="19">
        <v>0.4202521369000634</v>
      </c>
      <c r="AT61" s="19">
        <v>0.3978348632695718</v>
      </c>
      <c r="AU61" s="19">
        <v>0.3969933404602119</v>
      </c>
      <c r="AV61" s="19">
        <v>0.4478267082224063</v>
      </c>
      <c r="AW61" s="19">
        <v>0.4397664354617087</v>
      </c>
      <c r="AX61" s="19">
        <v>0.4307018153235296</v>
      </c>
      <c r="AY61" s="19">
        <v>0.4373825022656921</v>
      </c>
      <c r="AZ61" s="19">
        <v>0.44460463529717903</v>
      </c>
      <c r="BA61" s="4">
        <v>0.4463619389037258</v>
      </c>
      <c r="BB61" s="4">
        <v>0.43172793007704935</v>
      </c>
      <c r="BC61" s="4">
        <v>0.41892968381465784</v>
      </c>
      <c r="BD61" s="4">
        <v>0.310880202628933</v>
      </c>
      <c r="BE61" s="4">
        <v>0.48132513076725314</v>
      </c>
      <c r="BF61" s="4">
        <v>0.43647784973853937</v>
      </c>
      <c r="BG61" s="4">
        <v>0.44944169527090216</v>
      </c>
    </row>
    <row r="62" spans="1:59" ht="12.75">
      <c r="A62" s="1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  <c r="X62" s="4"/>
      <c r="Y62" s="4"/>
      <c r="Z62" s="4"/>
      <c r="AC62" s="4"/>
      <c r="AD62" s="4"/>
      <c r="AE62" s="11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4"/>
      <c r="BB62" s="4"/>
      <c r="BC62" s="4"/>
      <c r="BD62" s="4"/>
      <c r="BF62" s="4"/>
      <c r="BG62" s="4"/>
    </row>
    <row r="63" spans="1:59" ht="12.75">
      <c r="A63" s="10" t="s">
        <v>73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  <c r="X63" s="4"/>
      <c r="Y63" s="4"/>
      <c r="Z63" s="4"/>
      <c r="AC63" s="4"/>
      <c r="AD63" s="4"/>
      <c r="AE63" s="10" t="s">
        <v>73</v>
      </c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4"/>
      <c r="BB63" s="4"/>
      <c r="BC63" s="4"/>
      <c r="BD63" s="4"/>
      <c r="BF63" s="4"/>
      <c r="BG63" s="4"/>
    </row>
    <row r="64" spans="1:59" ht="12.75">
      <c r="A64" s="13" t="s">
        <v>34</v>
      </c>
      <c r="B64" s="19">
        <v>1</v>
      </c>
      <c r="C64" s="19">
        <v>1</v>
      </c>
      <c r="D64" s="19">
        <v>1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19">
        <v>1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26">
        <v>1</v>
      </c>
      <c r="X64" s="26">
        <v>1</v>
      </c>
      <c r="Y64" s="26">
        <v>1</v>
      </c>
      <c r="Z64" s="26">
        <v>1</v>
      </c>
      <c r="AA64" s="26">
        <v>1</v>
      </c>
      <c r="AB64" s="4">
        <v>1</v>
      </c>
      <c r="AC64" s="26">
        <v>1</v>
      </c>
      <c r="AD64" s="26"/>
      <c r="AE64" s="13" t="s">
        <v>34</v>
      </c>
      <c r="AF64" s="19">
        <v>0.4126548792635808</v>
      </c>
      <c r="AG64" s="19">
        <v>0.39032426802701925</v>
      </c>
      <c r="AH64" s="19">
        <v>0.3852678716504099</v>
      </c>
      <c r="AI64" s="19">
        <v>0.4078277022011232</v>
      </c>
      <c r="AJ64" s="19">
        <v>0.40511751648597444</v>
      </c>
      <c r="AK64" s="19">
        <v>0.40010735049687485</v>
      </c>
      <c r="AL64" s="19">
        <v>0.4124768093471971</v>
      </c>
      <c r="AM64" s="19">
        <v>0.3911488720817037</v>
      </c>
      <c r="AN64" s="19">
        <v>0.39972373353963025</v>
      </c>
      <c r="AO64" s="19">
        <v>0.4018730216984718</v>
      </c>
      <c r="AP64" s="19">
        <v>0.40209669623971384</v>
      </c>
      <c r="AQ64" s="19">
        <v>0.40677059642204105</v>
      </c>
      <c r="AR64" s="19">
        <v>0.4095368769514008</v>
      </c>
      <c r="AS64" s="19">
        <v>0.4047734686542831</v>
      </c>
      <c r="AT64" s="19">
        <v>0.4133701281889832</v>
      </c>
      <c r="AU64" s="19">
        <v>0.3991228199122532</v>
      </c>
      <c r="AV64" s="19">
        <v>0.3974390544593463</v>
      </c>
      <c r="AW64" s="19">
        <v>0.4106355508309957</v>
      </c>
      <c r="AX64" s="19">
        <v>0.4071199736745485</v>
      </c>
      <c r="AY64" s="19">
        <v>0.4164688707403293</v>
      </c>
      <c r="AZ64" s="19">
        <v>0.4222844530197748</v>
      </c>
      <c r="BA64" s="4">
        <v>0.4266288369848373</v>
      </c>
      <c r="BB64" s="4">
        <v>0.42675936526348857</v>
      </c>
      <c r="BC64" s="4">
        <v>0.4340535078186744</v>
      </c>
      <c r="BD64" s="4">
        <v>0.4165745028756581</v>
      </c>
      <c r="BE64" s="4">
        <v>0.40582719252580995</v>
      </c>
      <c r="BF64" s="4">
        <v>0.3576076048348904</v>
      </c>
      <c r="BG64" s="4">
        <v>0.34770468371892876</v>
      </c>
    </row>
    <row r="65" spans="1:59" ht="12.75">
      <c r="A65" s="11" t="s">
        <v>35</v>
      </c>
      <c r="B65" s="19">
        <v>0.2904569722703012</v>
      </c>
      <c r="C65" s="19">
        <v>0.3166976894756378</v>
      </c>
      <c r="D65" s="19">
        <v>0.3022705755056055</v>
      </c>
      <c r="E65" s="19">
        <v>0.2856246901661009</v>
      </c>
      <c r="F65" s="19">
        <v>0.278844393190233</v>
      </c>
      <c r="G65" s="19">
        <v>0.29176315024863525</v>
      </c>
      <c r="H65" s="19">
        <v>0.28693621233060856</v>
      </c>
      <c r="I65" s="19">
        <v>0.3054088227179798</v>
      </c>
      <c r="J65" s="19">
        <v>0.292439037809644</v>
      </c>
      <c r="K65" s="19">
        <v>0.28960629271322624</v>
      </c>
      <c r="L65" s="19">
        <v>0.2984945284755278</v>
      </c>
      <c r="M65" s="19">
        <v>0.27887607943282106</v>
      </c>
      <c r="N65" s="19">
        <v>0.2684719435183576</v>
      </c>
      <c r="O65" s="19">
        <v>0.2774982325817645</v>
      </c>
      <c r="P65" s="19">
        <v>0.2640361252090521</v>
      </c>
      <c r="Q65" s="19">
        <v>0.2644029221985313</v>
      </c>
      <c r="R65" s="19">
        <v>0.27559708467088756</v>
      </c>
      <c r="S65" s="19">
        <v>0.2916117088730666</v>
      </c>
      <c r="T65" s="19">
        <v>0.2625393469524151</v>
      </c>
      <c r="U65" s="19">
        <v>0.24914406325017888</v>
      </c>
      <c r="V65" s="19">
        <v>0.24807787627821534</v>
      </c>
      <c r="W65" s="4">
        <v>0.21867019516542266</v>
      </c>
      <c r="X65" s="4">
        <v>0.21747221504268663</v>
      </c>
      <c r="Y65" s="4">
        <v>0.21526890420149122</v>
      </c>
      <c r="Z65" s="4">
        <v>0.22531763598356933</v>
      </c>
      <c r="AA65" s="4">
        <v>0.2152037307016295</v>
      </c>
      <c r="AB65" s="4">
        <v>0.20393632439663623</v>
      </c>
      <c r="AC65" s="4">
        <v>0.22938377926905013</v>
      </c>
      <c r="AD65" s="4"/>
      <c r="AE65" s="11" t="s">
        <v>35</v>
      </c>
      <c r="AF65" s="19">
        <v>0.517501758016263</v>
      </c>
      <c r="AG65" s="19">
        <v>0.5170046821392743</v>
      </c>
      <c r="AH65" s="19">
        <v>0.5112038989362327</v>
      </c>
      <c r="AI65" s="19">
        <v>0.5084431504631158</v>
      </c>
      <c r="AJ65" s="19">
        <v>0.5071916184585158</v>
      </c>
      <c r="AK65" s="19">
        <v>0.5169719598584138</v>
      </c>
      <c r="AL65" s="19">
        <v>0.5151754844895668</v>
      </c>
      <c r="AM65" s="19">
        <v>0.5342061115944516</v>
      </c>
      <c r="AN65" s="19">
        <v>0.5373462568991665</v>
      </c>
      <c r="AO65" s="19">
        <v>0.5471088144353835</v>
      </c>
      <c r="AP65" s="19">
        <v>0.5618030083468565</v>
      </c>
      <c r="AQ65" s="19">
        <v>0.5603825733076363</v>
      </c>
      <c r="AR65" s="19">
        <v>0.5670201499586304</v>
      </c>
      <c r="AS65" s="19">
        <v>0.5691374937803595</v>
      </c>
      <c r="AT65" s="19">
        <v>0.5614288224010897</v>
      </c>
      <c r="AU65" s="19">
        <v>0.5457798956680949</v>
      </c>
      <c r="AV65" s="19">
        <v>0.5556851628218884</v>
      </c>
      <c r="AW65" s="19">
        <v>0.5921445723075445</v>
      </c>
      <c r="AX65" s="19">
        <v>0.5788064054510307</v>
      </c>
      <c r="AY65" s="19">
        <v>0.5797298168971606</v>
      </c>
      <c r="AZ65" s="19">
        <v>0.5845331851175611</v>
      </c>
      <c r="BA65" s="4">
        <v>0.5738183672716913</v>
      </c>
      <c r="BB65" s="4">
        <v>0.5736516441545153</v>
      </c>
      <c r="BC65" s="4">
        <v>0.5704247167766248</v>
      </c>
      <c r="BD65" s="4">
        <v>0.5779199142982866</v>
      </c>
      <c r="BE65" s="4">
        <v>0.5795776350526556</v>
      </c>
      <c r="BF65" s="4">
        <v>0.5295602166905105</v>
      </c>
      <c r="BG65" s="4">
        <v>0.5104258277160464</v>
      </c>
    </row>
    <row r="66" spans="1:59" ht="12.75">
      <c r="A66" s="11" t="s">
        <v>36</v>
      </c>
      <c r="B66" s="19">
        <v>0.38626872283537167</v>
      </c>
      <c r="C66" s="19">
        <v>0.34935290225560006</v>
      </c>
      <c r="D66" s="19">
        <v>0.3743516397444123</v>
      </c>
      <c r="E66" s="19">
        <v>0.3871379113990241</v>
      </c>
      <c r="F66" s="19">
        <v>0.3881145031238767</v>
      </c>
      <c r="G66" s="19">
        <v>0.35484212717186825</v>
      </c>
      <c r="H66" s="19">
        <v>0.3703471066597225</v>
      </c>
      <c r="I66" s="19">
        <v>0.32597847644442396</v>
      </c>
      <c r="J66" s="19">
        <v>0.36089142958132764</v>
      </c>
      <c r="K66" s="19">
        <v>0.36173519161754286</v>
      </c>
      <c r="L66" s="19">
        <v>0.3451890693362008</v>
      </c>
      <c r="M66" s="19">
        <v>0.3608087734574567</v>
      </c>
      <c r="N66" s="19">
        <v>0.3820608636571916</v>
      </c>
      <c r="O66" s="19">
        <v>0.3580327731138939</v>
      </c>
      <c r="P66" s="19">
        <v>0.3445454127013741</v>
      </c>
      <c r="Q66" s="19">
        <v>0.3668673531652326</v>
      </c>
      <c r="R66" s="19">
        <v>0.3606254970544413</v>
      </c>
      <c r="S66" s="19">
        <v>0.34043887927351024</v>
      </c>
      <c r="T66" s="19">
        <v>0.3270567365364728</v>
      </c>
      <c r="U66" s="19">
        <v>0.36952706532894236</v>
      </c>
      <c r="V66" s="19">
        <v>0.4031020522327574</v>
      </c>
      <c r="W66" s="4">
        <v>0.46122418018306105</v>
      </c>
      <c r="X66" s="4">
        <v>0.4623355552456695</v>
      </c>
      <c r="Y66" s="4">
        <v>0.46057724386411686</v>
      </c>
      <c r="Z66" s="4">
        <v>0.42230675071384405</v>
      </c>
      <c r="AA66" s="4">
        <v>0.4522502240277735</v>
      </c>
      <c r="AB66" s="4">
        <v>0.43617389860967726</v>
      </c>
      <c r="AC66" s="4">
        <v>0.41307686327225995</v>
      </c>
      <c r="AD66" s="4"/>
      <c r="AE66" s="11" t="s">
        <v>36</v>
      </c>
      <c r="AF66" s="19">
        <v>0.5410433505130507</v>
      </c>
      <c r="AG66" s="19">
        <v>0.4612452569975599</v>
      </c>
      <c r="AH66" s="19">
        <v>0.45029939586567913</v>
      </c>
      <c r="AI66" s="19">
        <v>0.5071443597660101</v>
      </c>
      <c r="AJ66" s="19">
        <v>0.5254642364555189</v>
      </c>
      <c r="AK66" s="19">
        <v>0.5383969381262154</v>
      </c>
      <c r="AL66" s="19">
        <v>0.6146420032983241</v>
      </c>
      <c r="AM66" s="19">
        <v>0.5196756186813816</v>
      </c>
      <c r="AN66" s="19">
        <v>0.5823711815048164</v>
      </c>
      <c r="AO66" s="19">
        <v>0.5995498951688151</v>
      </c>
      <c r="AP66" s="19">
        <v>0.6062861176302039</v>
      </c>
      <c r="AQ66" s="19">
        <v>0.6532992725355148</v>
      </c>
      <c r="AR66" s="19">
        <v>0.637099102671692</v>
      </c>
      <c r="AS66" s="19">
        <v>0.6310968432261068</v>
      </c>
      <c r="AT66" s="19">
        <v>0.6557419942063323</v>
      </c>
      <c r="AU66" s="19">
        <v>0.5846217824419268</v>
      </c>
      <c r="AV66" s="19">
        <v>0.5733682648620126</v>
      </c>
      <c r="AW66" s="19">
        <v>0.586577072175591</v>
      </c>
      <c r="AX66" s="19">
        <v>0.5991621317048581</v>
      </c>
      <c r="AY66" s="19">
        <v>0.6160942174321574</v>
      </c>
      <c r="AZ66" s="19">
        <v>0.6051329122160806</v>
      </c>
      <c r="BA66" s="4">
        <v>0.6122053746396394</v>
      </c>
      <c r="BB66" s="4">
        <v>0.6026880129774209</v>
      </c>
      <c r="BC66" s="4">
        <v>0.6295374716184998</v>
      </c>
      <c r="BD66" s="4">
        <v>0.5886922737138054</v>
      </c>
      <c r="BE66" s="4">
        <v>0.5584974424981615</v>
      </c>
      <c r="BF66" s="4">
        <v>0.5470963748300056</v>
      </c>
      <c r="BG66" s="4">
        <v>0.5212872282478982</v>
      </c>
    </row>
    <row r="67" spans="1:59" ht="12.75">
      <c r="A67" s="11" t="s">
        <v>37</v>
      </c>
      <c r="B67" s="19">
        <v>0.2908727761666844</v>
      </c>
      <c r="C67" s="19">
        <v>0.2794637413586895</v>
      </c>
      <c r="D67" s="19">
        <v>0.2762791053564753</v>
      </c>
      <c r="E67" s="19">
        <v>0.2747984359150607</v>
      </c>
      <c r="F67" s="19">
        <v>0.2769662760961881</v>
      </c>
      <c r="G67" s="19">
        <v>0.29176852302364764</v>
      </c>
      <c r="H67" s="19">
        <v>0.28642207889320337</v>
      </c>
      <c r="I67" s="19">
        <v>0.3059224720369851</v>
      </c>
      <c r="J67" s="19">
        <v>0.29373588375513937</v>
      </c>
      <c r="K67" s="19">
        <v>0.29202561586704046</v>
      </c>
      <c r="L67" s="19">
        <v>0.2968845545830156</v>
      </c>
      <c r="M67" s="19">
        <v>0.2887978424824571</v>
      </c>
      <c r="N67" s="19">
        <v>0.27388672070449316</v>
      </c>
      <c r="O67" s="19">
        <v>0.29479351695521044</v>
      </c>
      <c r="P67" s="19">
        <v>0.31498275271548165</v>
      </c>
      <c r="Q67" s="19">
        <v>0.29247887592855537</v>
      </c>
      <c r="R67" s="19">
        <v>0.28782531236458037</v>
      </c>
      <c r="S67" s="19">
        <v>0.2845491613242172</v>
      </c>
      <c r="T67" s="19">
        <v>0.28052391431905865</v>
      </c>
      <c r="U67" s="19">
        <v>0.2571703467476307</v>
      </c>
      <c r="V67" s="19">
        <v>0.24937890795256143</v>
      </c>
      <c r="W67" s="4">
        <v>0.23439736090479135</v>
      </c>
      <c r="X67" s="4">
        <v>0.23975088177597653</v>
      </c>
      <c r="Y67" s="4">
        <v>0.24295644302368677</v>
      </c>
      <c r="Z67" s="4">
        <v>0.2562543763032567</v>
      </c>
      <c r="AA67" s="4">
        <v>0.25160108797033603</v>
      </c>
      <c r="AB67" s="4">
        <v>0.2716177744293594</v>
      </c>
      <c r="AC67" s="4">
        <v>0.2776804684661443</v>
      </c>
      <c r="AD67" s="4"/>
      <c r="AE67" s="11" t="s">
        <v>37</v>
      </c>
      <c r="AF67" s="19">
        <v>0.33155512468896786</v>
      </c>
      <c r="AG67" s="19">
        <v>0.30267329706492785</v>
      </c>
      <c r="AH67" s="19">
        <v>0.3045999102794225</v>
      </c>
      <c r="AI67" s="19">
        <v>0.318414617406986</v>
      </c>
      <c r="AJ67" s="19">
        <v>0.29840714901554233</v>
      </c>
      <c r="AK67" s="19">
        <v>0.29095235392047614</v>
      </c>
      <c r="AL67" s="19">
        <v>0.28382276481100194</v>
      </c>
      <c r="AM67" s="19">
        <v>0.28342447739136134</v>
      </c>
      <c r="AN67" s="19">
        <v>0.2771200157116807</v>
      </c>
      <c r="AO67" s="19">
        <v>0.2697740755933309</v>
      </c>
      <c r="AP67" s="19">
        <v>0.2695321164204705</v>
      </c>
      <c r="AQ67" s="19">
        <v>0.25777816117429375</v>
      </c>
      <c r="AR67" s="19">
        <v>0.2614623356942232</v>
      </c>
      <c r="AS67" s="19">
        <v>0.26713006921778576</v>
      </c>
      <c r="AT67" s="19">
        <v>0.28482799222918576</v>
      </c>
      <c r="AU67" s="19">
        <v>0.2754629245531625</v>
      </c>
      <c r="AV67" s="19">
        <v>0.2817337177831937</v>
      </c>
      <c r="AW67" s="19">
        <v>0.299361075781128</v>
      </c>
      <c r="AX67" s="19">
        <v>0.27265894495688214</v>
      </c>
      <c r="AY67" s="19">
        <v>0.26528388963829413</v>
      </c>
      <c r="AZ67" s="19">
        <v>0.27020350777864477</v>
      </c>
      <c r="BA67" s="4">
        <v>0.2635214760517132</v>
      </c>
      <c r="BB67" s="4">
        <v>0.26833689237018926</v>
      </c>
      <c r="BC67" s="4">
        <v>0.27044605796378607</v>
      </c>
      <c r="BD67" s="4">
        <v>0.2622620493849024</v>
      </c>
      <c r="BE67" s="4">
        <v>0.26483081684429577</v>
      </c>
      <c r="BF67" s="4">
        <v>0.2300703447475542</v>
      </c>
      <c r="BG67" s="4">
        <v>0.23087655964201712</v>
      </c>
    </row>
    <row r="68" spans="1:59" ht="12.75">
      <c r="A68" s="11" t="s">
        <v>38</v>
      </c>
      <c r="B68" s="19">
        <v>0.032401528727642744</v>
      </c>
      <c r="C68" s="19">
        <v>0.054485666910072554</v>
      </c>
      <c r="D68" s="19">
        <v>0.04709867939350666</v>
      </c>
      <c r="E68" s="19">
        <v>0.0524389625198144</v>
      </c>
      <c r="F68" s="19">
        <v>0.05607482758970208</v>
      </c>
      <c r="G68" s="19">
        <v>0.061626199555848714</v>
      </c>
      <c r="H68" s="19">
        <v>0.05629460211646554</v>
      </c>
      <c r="I68" s="19">
        <v>0.06269022880061123</v>
      </c>
      <c r="J68" s="19">
        <v>0.052933648853889</v>
      </c>
      <c r="K68" s="19">
        <v>0.05663289980219048</v>
      </c>
      <c r="L68" s="19">
        <v>0.05943184760525577</v>
      </c>
      <c r="M68" s="19">
        <v>0.07151730462726512</v>
      </c>
      <c r="N68" s="19">
        <v>0.07558047211995765</v>
      </c>
      <c r="O68" s="19">
        <v>0.06967547734913118</v>
      </c>
      <c r="P68" s="19">
        <v>0.07643570937409214</v>
      </c>
      <c r="Q68" s="19">
        <v>0.07625084870768065</v>
      </c>
      <c r="R68" s="19">
        <v>0.07595210591009086</v>
      </c>
      <c r="S68" s="19">
        <v>0.08340025052920602</v>
      </c>
      <c r="T68" s="19">
        <v>0.12988000219205342</v>
      </c>
      <c r="U68" s="19">
        <v>0.12415852467324814</v>
      </c>
      <c r="V68" s="19">
        <v>0.09944116353646582</v>
      </c>
      <c r="W68" s="4">
        <v>0.08570826374672486</v>
      </c>
      <c r="X68" s="4">
        <v>0.0804413479356674</v>
      </c>
      <c r="Y68" s="4">
        <v>0.08119740891070516</v>
      </c>
      <c r="Z68" s="4">
        <v>0.0961212369993299</v>
      </c>
      <c r="AA68" s="4">
        <v>0.080944957300261</v>
      </c>
      <c r="AB68" s="4">
        <v>0.08827200253521995</v>
      </c>
      <c r="AC68" s="4">
        <v>0.07985888899254573</v>
      </c>
      <c r="AD68" s="4"/>
      <c r="AE68" s="11" t="s">
        <v>38</v>
      </c>
      <c r="AF68" s="19">
        <v>0.11963633220177225</v>
      </c>
      <c r="AG68" s="19">
        <v>0.20279071479367955</v>
      </c>
      <c r="AH68" s="19">
        <v>0.17710086132736513</v>
      </c>
      <c r="AI68" s="19">
        <v>0.19873516134861602</v>
      </c>
      <c r="AJ68" s="19">
        <v>0.22262792944569615</v>
      </c>
      <c r="AK68" s="19">
        <v>0.22566830884908315</v>
      </c>
      <c r="AL68" s="19">
        <v>0.22014895419696648</v>
      </c>
      <c r="AM68" s="19">
        <v>0.22533157594010275</v>
      </c>
      <c r="AN68" s="19">
        <v>0.190513445962004</v>
      </c>
      <c r="AO68" s="19">
        <v>0.2073083366758981</v>
      </c>
      <c r="AP68" s="19">
        <v>0.20866649632889311</v>
      </c>
      <c r="AQ68" s="19">
        <v>0.24822642030338773</v>
      </c>
      <c r="AR68" s="19">
        <v>0.23538222097478542</v>
      </c>
      <c r="AS68" s="19">
        <v>0.2232725967363383</v>
      </c>
      <c r="AT68" s="19">
        <v>0.24070603654789774</v>
      </c>
      <c r="AU68" s="19">
        <v>0.22984908728811637</v>
      </c>
      <c r="AV68" s="19">
        <v>0.20551561434599624</v>
      </c>
      <c r="AW68" s="19">
        <v>0.20248744929831217</v>
      </c>
      <c r="AX68" s="19">
        <v>0.30346600142685476</v>
      </c>
      <c r="AY68" s="19">
        <v>0.308717323919131</v>
      </c>
      <c r="AZ68" s="19">
        <v>0.28043143201597176</v>
      </c>
      <c r="BA68" s="4">
        <v>0.2678247736270584</v>
      </c>
      <c r="BB68" s="4">
        <v>0.2650044631596988</v>
      </c>
      <c r="BC68" s="4">
        <v>0.2738407739848484</v>
      </c>
      <c r="BD68" s="4">
        <v>0.3039915978542872</v>
      </c>
      <c r="BE68" s="4">
        <v>0.2430891248402733</v>
      </c>
      <c r="BF68" s="4">
        <v>0.20366488709636313</v>
      </c>
      <c r="BG68" s="4">
        <v>0.18508677976137972</v>
      </c>
    </row>
    <row r="69" spans="1:59" ht="12.75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  <c r="X69" s="4"/>
      <c r="Y69" s="4"/>
      <c r="Z69" s="4"/>
      <c r="AC69" s="4"/>
      <c r="AD69" s="4"/>
      <c r="AE69" s="11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4"/>
      <c r="BB69" s="4"/>
      <c r="BC69" s="4"/>
      <c r="BD69" s="4"/>
      <c r="BF69" s="4"/>
      <c r="BG69" s="4"/>
    </row>
    <row r="70" spans="1:59" ht="12.75">
      <c r="A70" s="10" t="s">
        <v>50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  <c r="X70" s="4"/>
      <c r="Y70" s="4"/>
      <c r="Z70" s="4"/>
      <c r="AC70" s="4"/>
      <c r="AD70" s="4"/>
      <c r="AE70" s="10" t="s">
        <v>50</v>
      </c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4"/>
      <c r="BB70" s="4"/>
      <c r="BC70" s="4"/>
      <c r="BD70" s="4"/>
      <c r="BF70" s="4"/>
      <c r="BG70" s="4"/>
    </row>
    <row r="71" spans="1:59" ht="12.75">
      <c r="A71" t="s">
        <v>40</v>
      </c>
      <c r="B71" s="19">
        <v>1</v>
      </c>
      <c r="C71" s="19">
        <v>1</v>
      </c>
      <c r="D71" s="19">
        <v>1</v>
      </c>
      <c r="E71" s="19">
        <v>1</v>
      </c>
      <c r="F71" s="19">
        <v>1</v>
      </c>
      <c r="G71" s="19">
        <v>1</v>
      </c>
      <c r="H71" s="19">
        <v>1</v>
      </c>
      <c r="I71" s="19">
        <v>1</v>
      </c>
      <c r="J71" s="19">
        <v>1</v>
      </c>
      <c r="K71" s="19">
        <v>1</v>
      </c>
      <c r="L71" s="19">
        <v>1</v>
      </c>
      <c r="M71" s="19">
        <v>1</v>
      </c>
      <c r="N71" s="19">
        <v>1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19">
        <v>1</v>
      </c>
      <c r="U71" s="19">
        <v>1</v>
      </c>
      <c r="V71" s="19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/>
      <c r="AE71" t="s">
        <v>40</v>
      </c>
      <c r="AF71" s="19">
        <v>0.014784841490591921</v>
      </c>
      <c r="AG71" s="19">
        <v>0.016695468201249147</v>
      </c>
      <c r="AH71" s="19">
        <v>0.015385339399171217</v>
      </c>
      <c r="AI71" s="19">
        <v>0.015463725039243204</v>
      </c>
      <c r="AJ71" s="19">
        <v>0.015322473712220798</v>
      </c>
      <c r="AK71" s="19">
        <v>0.015818400525756903</v>
      </c>
      <c r="AL71" s="19">
        <v>0.015599294173865526</v>
      </c>
      <c r="AM71" s="19">
        <v>0.015065898598765082</v>
      </c>
      <c r="AN71" s="19">
        <v>0.014663667553450329</v>
      </c>
      <c r="AO71" s="19">
        <v>0.015182587072543201</v>
      </c>
      <c r="AP71" s="19">
        <v>0.015456033514755572</v>
      </c>
      <c r="AQ71" s="19">
        <v>0.015664288089224154</v>
      </c>
      <c r="AR71" s="19">
        <v>0.016310176529768922</v>
      </c>
      <c r="AS71" s="19">
        <v>0.01727130867194501</v>
      </c>
      <c r="AT71" s="19">
        <v>0.017393751857343754</v>
      </c>
      <c r="AU71" s="19">
        <v>0.01683534033980998</v>
      </c>
      <c r="AV71" s="19">
        <v>0.017516112445557716</v>
      </c>
      <c r="AW71" s="19">
        <v>0.019975946259004975</v>
      </c>
      <c r="AX71" s="19">
        <v>0.021917472422787784</v>
      </c>
      <c r="AY71" s="19">
        <v>0.023095134233679142</v>
      </c>
      <c r="AZ71" s="19">
        <v>0.03250820597195084</v>
      </c>
      <c r="BA71" s="4">
        <v>0.030081963277504925</v>
      </c>
      <c r="BB71" s="4">
        <v>0.031052767948898476</v>
      </c>
      <c r="BC71" s="4">
        <v>0.04135528487497207</v>
      </c>
      <c r="BD71" s="4">
        <v>0.03099403319179331</v>
      </c>
      <c r="BE71" s="4">
        <v>0.0321009679411923</v>
      </c>
      <c r="BF71" s="4">
        <v>0.03056431565538351</v>
      </c>
      <c r="BG71" s="4">
        <v>0.024734512556352777</v>
      </c>
    </row>
    <row r="72" spans="1:59" ht="12.75">
      <c r="A72" t="s">
        <v>41</v>
      </c>
      <c r="B72" s="19">
        <v>0.270374022634665</v>
      </c>
      <c r="C72" s="19">
        <v>0.2621493703624178</v>
      </c>
      <c r="D72" s="19">
        <v>0.27955285952220715</v>
      </c>
      <c r="E72" s="19">
        <v>0.2813793170079897</v>
      </c>
      <c r="F72" s="19">
        <v>0.29384030175786036</v>
      </c>
      <c r="G72" s="19">
        <v>0.278779228588528</v>
      </c>
      <c r="H72" s="19">
        <v>0.27166493823098553</v>
      </c>
      <c r="I72" s="19">
        <v>0.2571372965490067</v>
      </c>
      <c r="J72" s="19">
        <v>0.27759196897500643</v>
      </c>
      <c r="K72" s="19">
        <v>0.25111527893912217</v>
      </c>
      <c r="L72" s="19">
        <v>0.2521492753511344</v>
      </c>
      <c r="M72" s="19">
        <v>0.22068017654949137</v>
      </c>
      <c r="N72" s="19">
        <v>0.20915808440646025</v>
      </c>
      <c r="O72" s="19">
        <v>0.2009516120644586</v>
      </c>
      <c r="P72" s="19">
        <v>0.2162539235377339</v>
      </c>
      <c r="Q72" s="19">
        <v>0.21556414987683442</v>
      </c>
      <c r="R72" s="19">
        <v>0.22343439556074263</v>
      </c>
      <c r="S72" s="19">
        <v>0.21444163024888527</v>
      </c>
      <c r="T72" s="19">
        <v>0.18332765892795713</v>
      </c>
      <c r="U72" s="19">
        <v>0.16926098419796806</v>
      </c>
      <c r="V72" s="19">
        <v>0.11854016488506328</v>
      </c>
      <c r="W72" s="4">
        <v>0.11937283762542832</v>
      </c>
      <c r="X72" s="4">
        <v>0.11328089049611506</v>
      </c>
      <c r="Y72" s="4">
        <v>0.08543168380014086</v>
      </c>
      <c r="Z72" s="4">
        <v>0.11531781856341827</v>
      </c>
      <c r="AA72" s="4">
        <v>0.08620442829604937</v>
      </c>
      <c r="AB72" s="4">
        <v>0.07650373486655325</v>
      </c>
      <c r="AC72" s="4">
        <v>0.10134980194695903</v>
      </c>
      <c r="AD72" s="4"/>
      <c r="AE72" t="s">
        <v>41</v>
      </c>
      <c r="AF72" s="19">
        <v>0.01725935947453455</v>
      </c>
      <c r="AG72" s="19">
        <v>0.018305072319997815</v>
      </c>
      <c r="AH72" s="19">
        <v>0.018880196545560817</v>
      </c>
      <c r="AI72" s="19">
        <v>0.01899224142777579</v>
      </c>
      <c r="AJ72" s="19">
        <v>0.020214796619170923</v>
      </c>
      <c r="AK72" s="19">
        <v>0.01952913457802474</v>
      </c>
      <c r="AL72" s="19">
        <v>0.018446281410103276</v>
      </c>
      <c r="AM72" s="19">
        <v>0.017323885504795078</v>
      </c>
      <c r="AN72" s="19">
        <v>0.01871149335968393</v>
      </c>
      <c r="AO72" s="19">
        <v>0.0179223842210764</v>
      </c>
      <c r="AP72" s="19">
        <v>0.01824202119784231</v>
      </c>
      <c r="AQ72" s="19">
        <v>0.017076457801058924</v>
      </c>
      <c r="AR72" s="19">
        <v>0.017592999439092476</v>
      </c>
      <c r="AS72" s="19">
        <v>0.017585781698679515</v>
      </c>
      <c r="AT72" s="19">
        <v>0.01934859926795505</v>
      </c>
      <c r="AU72" s="19">
        <v>0.01876908754734808</v>
      </c>
      <c r="AV72" s="19">
        <v>0.019855068727891067</v>
      </c>
      <c r="AW72" s="19">
        <v>0.021182768029170473</v>
      </c>
      <c r="AX72" s="19">
        <v>0.02175880196973812</v>
      </c>
      <c r="AY72" s="19">
        <v>0.021840868399950156</v>
      </c>
      <c r="AZ72" s="19">
        <v>0.021501787912254832</v>
      </c>
      <c r="BA72" s="4">
        <v>0.02208748868441594</v>
      </c>
      <c r="BB72" s="4">
        <v>0.021742945458302288</v>
      </c>
      <c r="BC72" s="4">
        <v>0.021568688976065845</v>
      </c>
      <c r="BD72" s="4">
        <v>0.022006668493462063</v>
      </c>
      <c r="BE72" s="4">
        <v>0.01836404645774048</v>
      </c>
      <c r="BF72" s="4">
        <v>0.016978969634262445</v>
      </c>
      <c r="BG72" s="4">
        <v>0.016043002736171513</v>
      </c>
    </row>
    <row r="73" spans="1:59" ht="12.75">
      <c r="A73" t="s">
        <v>42</v>
      </c>
      <c r="B73" s="19">
        <v>0.10238687018477603</v>
      </c>
      <c r="C73" s="19">
        <v>0.10563906486907639</v>
      </c>
      <c r="D73" s="19">
        <v>0.15132390133645607</v>
      </c>
      <c r="E73" s="19">
        <v>0.13347287629260354</v>
      </c>
      <c r="F73" s="19">
        <v>0.1165338019728699</v>
      </c>
      <c r="G73" s="19">
        <v>0.12691823323154502</v>
      </c>
      <c r="H73" s="19">
        <v>0.1358964398512127</v>
      </c>
      <c r="I73" s="19">
        <v>0.10564233272403036</v>
      </c>
      <c r="J73" s="19">
        <v>0.13627121112489557</v>
      </c>
      <c r="K73" s="19">
        <v>0.124630415688121</v>
      </c>
      <c r="L73" s="19">
        <v>0.12110990405391912</v>
      </c>
      <c r="M73" s="19">
        <v>0.12670301340583026</v>
      </c>
      <c r="N73" s="19">
        <v>0.11030697766683749</v>
      </c>
      <c r="O73" s="19">
        <v>0.11223304542647977</v>
      </c>
      <c r="P73" s="19">
        <v>0.1001180201309989</v>
      </c>
      <c r="Q73" s="19">
        <v>0.11610934239403885</v>
      </c>
      <c r="R73" s="19">
        <v>0.1161474478296271</v>
      </c>
      <c r="S73" s="19">
        <v>0.17968887176083456</v>
      </c>
      <c r="T73" s="19">
        <v>0.25633167457141953</v>
      </c>
      <c r="U73" s="19">
        <v>0.3162501491018503</v>
      </c>
      <c r="V73" s="19">
        <v>0.42956869900000516</v>
      </c>
      <c r="W73" s="4">
        <v>0.39830724544875507</v>
      </c>
      <c r="X73" s="4">
        <v>0.449188350490406</v>
      </c>
      <c r="Y73" s="4">
        <v>0.5581357540363953</v>
      </c>
      <c r="Z73" s="4">
        <v>0.45230418014036666</v>
      </c>
      <c r="AA73" s="4">
        <v>0.5353496905287602</v>
      </c>
      <c r="AB73" s="4">
        <v>0.5699330798245249</v>
      </c>
      <c r="AC73" s="4">
        <v>0.48699468827800263</v>
      </c>
      <c r="AD73" s="4"/>
      <c r="AE73" t="s">
        <v>42</v>
      </c>
      <c r="AF73" s="19">
        <v>0.0051382647295341415</v>
      </c>
      <c r="AG73" s="19">
        <v>0.0059657514397192845</v>
      </c>
      <c r="AH73" s="19">
        <v>0.0072689794562354375</v>
      </c>
      <c r="AI73" s="19">
        <v>0.0066297371926748744</v>
      </c>
      <c r="AJ73" s="19">
        <v>0.005967371422606601</v>
      </c>
      <c r="AK73" s="19">
        <v>0.007613379230014311</v>
      </c>
      <c r="AL73" s="19">
        <v>0.008529562796650658</v>
      </c>
      <c r="AM73" s="19">
        <v>0.006486857481182069</v>
      </c>
      <c r="AN73" s="19">
        <v>0.008066963535621221</v>
      </c>
      <c r="AO73" s="19">
        <v>0.007803969109389923</v>
      </c>
      <c r="AP73" s="19">
        <v>0.0081765066667116</v>
      </c>
      <c r="AQ73" s="19">
        <v>0.008834523672536579</v>
      </c>
      <c r="AR73" s="19">
        <v>0.007325597840365013</v>
      </c>
      <c r="AS73" s="19">
        <v>0.00844125812201119</v>
      </c>
      <c r="AT73" s="19">
        <v>0.008017758266685831</v>
      </c>
      <c r="AU73" s="19">
        <v>0.007804560161388129</v>
      </c>
      <c r="AV73" s="19">
        <v>0.008138681955686806</v>
      </c>
      <c r="AW73" s="19">
        <v>0.015061142874012088</v>
      </c>
      <c r="AX73" s="19">
        <v>0.025280845354608367</v>
      </c>
      <c r="AY73" s="19">
        <v>0.029239474562687152</v>
      </c>
      <c r="AZ73" s="19">
        <v>0.04964280396203821</v>
      </c>
      <c r="BA73" s="4">
        <v>0.03727857017000642</v>
      </c>
      <c r="BB73" s="4">
        <v>0.04260700450917986</v>
      </c>
      <c r="BC73" s="4">
        <v>0.07268531879166126</v>
      </c>
      <c r="BD73" s="4">
        <v>0.04691117625983463</v>
      </c>
      <c r="BE73" s="4">
        <v>0.052294611174745306</v>
      </c>
      <c r="BF73" s="4">
        <v>0.06109926124495696</v>
      </c>
      <c r="BG73" s="4">
        <v>0.043718298775894844</v>
      </c>
    </row>
    <row r="74" spans="1:59" ht="12.75">
      <c r="A74" t="s">
        <v>43</v>
      </c>
      <c r="B74" s="19">
        <v>0.5303268443450215</v>
      </c>
      <c r="C74" s="19">
        <v>0.48758882001902376</v>
      </c>
      <c r="D74" s="19">
        <v>0.5225547602017847</v>
      </c>
      <c r="E74" s="19">
        <v>0.49175102507501905</v>
      </c>
      <c r="F74" s="19">
        <v>0.509308133034504</v>
      </c>
      <c r="G74" s="19">
        <v>0.5080768191986076</v>
      </c>
      <c r="H74" s="19">
        <v>0.5188353144583486</v>
      </c>
      <c r="I74" s="19">
        <v>0.5553029955917521</v>
      </c>
      <c r="J74" s="19">
        <v>0.5319326104849373</v>
      </c>
      <c r="K74" s="19">
        <v>0.5344009394443858</v>
      </c>
      <c r="L74" s="19">
        <v>0.5392764976267971</v>
      </c>
      <c r="M74" s="19">
        <v>0.5336970959812</v>
      </c>
      <c r="N74" s="19">
        <v>0.5482667416064668</v>
      </c>
      <c r="O74" s="19">
        <v>0.5625606423861982</v>
      </c>
      <c r="P74" s="19">
        <v>0.5800301413285843</v>
      </c>
      <c r="Q74" s="19">
        <v>0.5707906230196831</v>
      </c>
      <c r="R74" s="19">
        <v>0.5585091484795899</v>
      </c>
      <c r="S74" s="19">
        <v>0.5039491406606105</v>
      </c>
      <c r="T74" s="19">
        <v>0.46412970461548003</v>
      </c>
      <c r="U74" s="19">
        <v>0.42186506035278354</v>
      </c>
      <c r="V74" s="19">
        <v>0.29762854284130624</v>
      </c>
      <c r="W74" s="4">
        <v>0.31332982818549526</v>
      </c>
      <c r="X74" s="4">
        <v>0.31364760267621666</v>
      </c>
      <c r="Y74" s="4">
        <v>0.23760152067389215</v>
      </c>
      <c r="Z74" s="4">
        <v>0.32408973906097255</v>
      </c>
      <c r="AA74" s="4">
        <v>0.2965762391425477</v>
      </c>
      <c r="AB74" s="4">
        <v>0.296284341417708</v>
      </c>
      <c r="AC74" s="4">
        <v>0.3644393907634247</v>
      </c>
      <c r="AD74" s="4"/>
      <c r="AE74" t="s">
        <v>43</v>
      </c>
      <c r="AF74" s="19">
        <v>0.021658379949512495</v>
      </c>
      <c r="AG74" s="19">
        <v>0.02258787764402195</v>
      </c>
      <c r="AH74" s="19">
        <v>0.023006885219142386</v>
      </c>
      <c r="AI74" s="19">
        <v>0.021605355189939696</v>
      </c>
      <c r="AJ74" s="19">
        <v>0.020754429803760983</v>
      </c>
      <c r="AK74" s="19">
        <v>0.02003082592791444</v>
      </c>
      <c r="AL74" s="19">
        <v>0.019443555059155543</v>
      </c>
      <c r="AM74" s="19">
        <v>0.019815678556882838</v>
      </c>
      <c r="AN74" s="19">
        <v>0.018409846905498337</v>
      </c>
      <c r="AO74" s="19">
        <v>0.01865105512137888</v>
      </c>
      <c r="AP74" s="19">
        <v>0.0188192346363348</v>
      </c>
      <c r="AQ74" s="19">
        <v>0.01834459492011814</v>
      </c>
      <c r="AR74" s="19">
        <v>0.02084470291155665</v>
      </c>
      <c r="AS74" s="19">
        <v>0.021751409306344324</v>
      </c>
      <c r="AT74" s="19">
        <v>0.02206991381703537</v>
      </c>
      <c r="AU74" s="19">
        <v>0.022675706129492885</v>
      </c>
      <c r="AV74" s="19">
        <v>0.024093911818658116</v>
      </c>
      <c r="AW74" s="19">
        <v>0.0257914373005978</v>
      </c>
      <c r="AX74" s="19">
        <v>0.024286072273091375</v>
      </c>
      <c r="AY74" s="19">
        <v>0.024132454135459728</v>
      </c>
      <c r="AZ74" s="19">
        <v>0.02482525694663008</v>
      </c>
      <c r="BA74" s="4">
        <v>0.02483825073728083</v>
      </c>
      <c r="BB74" s="4">
        <v>0.02554344106779406</v>
      </c>
      <c r="BC74" s="4">
        <v>0.025199341790786464</v>
      </c>
      <c r="BD74" s="4">
        <v>0.024678277861602902</v>
      </c>
      <c r="BE74" s="4">
        <v>0.024692743389859682</v>
      </c>
      <c r="BF74" s="4">
        <v>0.021449594528515005</v>
      </c>
      <c r="BG74" s="4">
        <v>0.021555228753980412</v>
      </c>
    </row>
    <row r="75" spans="1:59" ht="12.75">
      <c r="A75" t="s">
        <v>44</v>
      </c>
      <c r="B75" s="19">
        <v>0.09691226283553739</v>
      </c>
      <c r="C75" s="19">
        <v>0.14462274474948203</v>
      </c>
      <c r="D75" s="19">
        <v>0.04656847893955211</v>
      </c>
      <c r="E75" s="19">
        <v>0.09339678162438761</v>
      </c>
      <c r="F75" s="19">
        <v>0.0803177632347656</v>
      </c>
      <c r="G75" s="19">
        <v>0.08622571898131949</v>
      </c>
      <c r="H75" s="19">
        <v>0.0736033074594532</v>
      </c>
      <c r="I75" s="19">
        <v>0.08191737513521097</v>
      </c>
      <c r="J75" s="19">
        <v>0.054204209415160555</v>
      </c>
      <c r="K75" s="19">
        <v>0.08985336592837101</v>
      </c>
      <c r="L75" s="19">
        <v>0.08746432296814927</v>
      </c>
      <c r="M75" s="19">
        <v>0.1189197140634783</v>
      </c>
      <c r="N75" s="19">
        <v>0.1322681963202354</v>
      </c>
      <c r="O75" s="19">
        <v>0.12425470012286342</v>
      </c>
      <c r="P75" s="19">
        <v>0.10359791500268284</v>
      </c>
      <c r="Q75" s="19">
        <v>0.09753588470944362</v>
      </c>
      <c r="R75" s="19">
        <v>0.10190900813004042</v>
      </c>
      <c r="S75" s="19">
        <v>0.10192035732966961</v>
      </c>
      <c r="T75" s="19">
        <v>0.09621096188514343</v>
      </c>
      <c r="U75" s="19">
        <v>0.09262380634739814</v>
      </c>
      <c r="V75" s="19">
        <v>0.15426259327362515</v>
      </c>
      <c r="W75" s="4">
        <v>0.1689900887403213</v>
      </c>
      <c r="X75" s="4">
        <v>0.12388315633726227</v>
      </c>
      <c r="Y75" s="4">
        <v>0.1188310414895718</v>
      </c>
      <c r="Z75" s="4">
        <v>0.10828826223524249</v>
      </c>
      <c r="AA75" s="4">
        <v>0.08186964203264271</v>
      </c>
      <c r="AB75" s="4">
        <v>0.057278843891213925</v>
      </c>
      <c r="AC75" s="4">
        <v>0.04721611901161372</v>
      </c>
      <c r="AD75" s="4"/>
      <c r="AE75" t="s">
        <v>44</v>
      </c>
      <c r="AF75" s="19">
        <v>0.012820530946747066</v>
      </c>
      <c r="AG75" s="19">
        <v>0.023023717261413997</v>
      </c>
      <c r="AH75" s="19">
        <v>0.006992754535978807</v>
      </c>
      <c r="AI75" s="19">
        <v>0.013421156126184042</v>
      </c>
      <c r="AJ75" s="19">
        <v>0.012060662619475871</v>
      </c>
      <c r="AK75" s="19">
        <v>0.012483260991440454</v>
      </c>
      <c r="AL75" s="19">
        <v>0.010885606096538806</v>
      </c>
      <c r="AM75" s="19">
        <v>0.011340995676667381</v>
      </c>
      <c r="AN75" s="19">
        <v>0.007156645178200723</v>
      </c>
      <c r="AO75" s="19">
        <v>0.01242622594745209</v>
      </c>
      <c r="AP75" s="19">
        <v>0.011804075455502917</v>
      </c>
      <c r="AQ75" s="19">
        <v>0.015894681577523172</v>
      </c>
      <c r="AR75" s="19">
        <v>0.016405336189431977</v>
      </c>
      <c r="AS75" s="19">
        <v>0.016989535439048412</v>
      </c>
      <c r="AT75" s="19">
        <v>0.013727639852900113</v>
      </c>
      <c r="AU75" s="19">
        <v>0.012401604305004804</v>
      </c>
      <c r="AV75" s="19">
        <v>0.012153035370299457</v>
      </c>
      <c r="AW75" s="19">
        <v>0.012037672046491267</v>
      </c>
      <c r="AX75" s="19">
        <v>0.012102089784809733</v>
      </c>
      <c r="AY75" s="19">
        <v>0.012771591738498194</v>
      </c>
      <c r="AZ75" s="19">
        <v>0.03348952830310083</v>
      </c>
      <c r="BA75" s="4">
        <v>0.037234476536856055</v>
      </c>
      <c r="BB75" s="4">
        <v>0.029696370181991012</v>
      </c>
      <c r="BC75" s="4">
        <v>0.03818331171183379</v>
      </c>
      <c r="BD75" s="4">
        <v>0.02548056316451038</v>
      </c>
      <c r="BE75" s="4">
        <v>0.01944802963058015</v>
      </c>
      <c r="BF75" s="4">
        <v>0.011295237204792865</v>
      </c>
      <c r="BG75" s="4">
        <v>0.007784580922367587</v>
      </c>
    </row>
    <row r="76" spans="2:59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  <c r="X76" s="4"/>
      <c r="Y76" s="4"/>
      <c r="Z76" s="4"/>
      <c r="AC76" s="4"/>
      <c r="AD76" s="4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4"/>
      <c r="BB76" s="4"/>
      <c r="BC76" s="4"/>
      <c r="BD76" s="4"/>
      <c r="BF76" s="4"/>
      <c r="BG76" s="4"/>
    </row>
    <row r="77" spans="1:59" ht="12.75">
      <c r="A77" s="10" t="s">
        <v>51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  <c r="X77" s="4"/>
      <c r="Y77" s="4"/>
      <c r="Z77" s="4"/>
      <c r="AC77" s="4"/>
      <c r="AD77" s="4"/>
      <c r="AE77" s="10" t="s">
        <v>51</v>
      </c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4"/>
      <c r="BB77" s="4"/>
      <c r="BC77" s="4"/>
      <c r="BD77" s="4"/>
      <c r="BF77" s="4"/>
      <c r="BG77" s="4"/>
    </row>
    <row r="78" spans="1:59" ht="12.75">
      <c r="A78" t="s">
        <v>40</v>
      </c>
      <c r="B78" s="19">
        <v>1</v>
      </c>
      <c r="C78" s="19">
        <v>1</v>
      </c>
      <c r="D78" s="19">
        <v>1</v>
      </c>
      <c r="E78" s="19">
        <v>1</v>
      </c>
      <c r="F78" s="19">
        <v>1</v>
      </c>
      <c r="G78" s="19">
        <v>1</v>
      </c>
      <c r="H78" s="19">
        <v>1</v>
      </c>
      <c r="I78" s="19">
        <v>1</v>
      </c>
      <c r="J78" s="19">
        <v>1</v>
      </c>
      <c r="K78" s="19">
        <v>1</v>
      </c>
      <c r="L78" s="19">
        <v>1</v>
      </c>
      <c r="M78" s="19">
        <v>1</v>
      </c>
      <c r="N78" s="19">
        <v>1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/>
      <c r="AE78" t="s">
        <v>40</v>
      </c>
      <c r="AF78" s="19">
        <v>0.24425863318445698</v>
      </c>
      <c r="AG78" s="19">
        <v>0.22409979767266416</v>
      </c>
      <c r="AH78" s="19">
        <v>0.23312349113286093</v>
      </c>
      <c r="AI78" s="19">
        <v>0.24075384151668028</v>
      </c>
      <c r="AJ78" s="19">
        <v>0.23242994075625129</v>
      </c>
      <c r="AK78" s="19">
        <v>0.22667853710761554</v>
      </c>
      <c r="AL78" s="19">
        <v>0.214076487089322</v>
      </c>
      <c r="AM78" s="19">
        <v>0.21452204294087895</v>
      </c>
      <c r="AN78" s="19">
        <v>0.22122014480746469</v>
      </c>
      <c r="AO78" s="19">
        <v>0.22644272541696206</v>
      </c>
      <c r="AP78" s="19">
        <v>0.22999316341420792</v>
      </c>
      <c r="AQ78" s="19">
        <v>0.2241617722068087</v>
      </c>
      <c r="AR78" s="19">
        <v>0.22960941998128287</v>
      </c>
      <c r="AS78" s="19">
        <v>0.22696710892709723</v>
      </c>
      <c r="AT78" s="19">
        <v>0.23252556790818238</v>
      </c>
      <c r="AU78" s="19">
        <v>0.21835646918099239</v>
      </c>
      <c r="AV78" s="19">
        <v>0.21755098786493698</v>
      </c>
      <c r="AW78" s="19">
        <v>0.2288184817480838</v>
      </c>
      <c r="AX78" s="19">
        <v>0.22033676706410563</v>
      </c>
      <c r="AY78" s="19">
        <v>0.22378310127838305</v>
      </c>
      <c r="AZ78" s="19">
        <v>0.23143555722157547</v>
      </c>
      <c r="BA78" s="4">
        <v>0.23629473221576794</v>
      </c>
      <c r="BB78" s="4">
        <v>0.2346739737120327</v>
      </c>
      <c r="BC78" s="4">
        <v>0.2337501070330292</v>
      </c>
      <c r="BD78" s="4">
        <v>0.2203113198722703</v>
      </c>
      <c r="BE78" s="4">
        <v>0.21900133598460103</v>
      </c>
      <c r="BF78" s="4">
        <v>0.1995438333786262</v>
      </c>
      <c r="BG78" s="4">
        <v>0.19320059179677668</v>
      </c>
    </row>
    <row r="79" spans="1:59" ht="12.75">
      <c r="A79" t="s">
        <v>41</v>
      </c>
      <c r="B79" s="19">
        <v>0.29089715171784475</v>
      </c>
      <c r="C79" s="19">
        <v>0.33195510439515913</v>
      </c>
      <c r="D79" s="19">
        <v>0.30329850064405084</v>
      </c>
      <c r="E79" s="19">
        <v>0.2795420017997079</v>
      </c>
      <c r="F79" s="19">
        <v>0.2766820483137531</v>
      </c>
      <c r="G79" s="19">
        <v>0.29536179602494655</v>
      </c>
      <c r="H79" s="19">
        <v>0.31619197393368276</v>
      </c>
      <c r="I79" s="19">
        <v>0.3207863559047784</v>
      </c>
      <c r="J79" s="19">
        <v>0.3083098531198063</v>
      </c>
      <c r="K79" s="19">
        <v>0.30759308115109685</v>
      </c>
      <c r="L79" s="19">
        <v>0.32234298422877566</v>
      </c>
      <c r="M79" s="19">
        <v>0.31512664268784457</v>
      </c>
      <c r="N79" s="19">
        <v>0.2968262132148741</v>
      </c>
      <c r="O79" s="19">
        <v>0.30517396144078185</v>
      </c>
      <c r="P79" s="19">
        <v>0.28141123692514464</v>
      </c>
      <c r="Q79" s="19">
        <v>0.2882709544907971</v>
      </c>
      <c r="R79" s="19">
        <v>0.29838873682156947</v>
      </c>
      <c r="S79" s="19">
        <v>0.3105188067583845</v>
      </c>
      <c r="T79" s="19">
        <v>0.2913657121246082</v>
      </c>
      <c r="U79" s="19">
        <v>0.27678100947317336</v>
      </c>
      <c r="V79" s="19">
        <v>0.26885735592268756</v>
      </c>
      <c r="W79" s="4">
        <v>0.23154344111357944</v>
      </c>
      <c r="X79" s="4">
        <v>0.22940374969592434</v>
      </c>
      <c r="Y79" s="4">
        <v>0.23092896483442554</v>
      </c>
      <c r="Z79" s="4">
        <v>0.2539403077251114</v>
      </c>
      <c r="AA79" s="4">
        <v>0.23428646341287168</v>
      </c>
      <c r="AB79" s="4">
        <v>0.22086744528476768</v>
      </c>
      <c r="AC79" s="4">
        <v>0.24818887399314637</v>
      </c>
      <c r="AD79" s="4"/>
      <c r="AE79" t="s">
        <v>41</v>
      </c>
      <c r="AF79" s="19">
        <v>0.30678380554099693</v>
      </c>
      <c r="AG79" s="19">
        <v>0.3111321161707648</v>
      </c>
      <c r="AH79" s="19">
        <v>0.3103786161861403</v>
      </c>
      <c r="AI79" s="19">
        <v>0.2937583557768744</v>
      </c>
      <c r="AJ79" s="19">
        <v>0.28873682970485676</v>
      </c>
      <c r="AK79" s="19">
        <v>0.29650002875598513</v>
      </c>
      <c r="AL79" s="19">
        <v>0.29463891198839565</v>
      </c>
      <c r="AM79" s="19">
        <v>0.3077322437185318</v>
      </c>
      <c r="AN79" s="19">
        <v>0.3135241673157881</v>
      </c>
      <c r="AO79" s="19">
        <v>0.3274249734013038</v>
      </c>
      <c r="AP79" s="19">
        <v>0.3470166635497244</v>
      </c>
      <c r="AQ79" s="19">
        <v>0.3489558462512132</v>
      </c>
      <c r="AR79" s="19">
        <v>0.35147830609639114</v>
      </c>
      <c r="AS79" s="19">
        <v>0.35095815497047045</v>
      </c>
      <c r="AT79" s="19">
        <v>0.33659248319107216</v>
      </c>
      <c r="AU79" s="19">
        <v>0.3255454825245435</v>
      </c>
      <c r="AV79" s="19">
        <v>0.32932683962960124</v>
      </c>
      <c r="AW79" s="19">
        <v>0.35135428742574537</v>
      </c>
      <c r="AX79" s="19">
        <v>0.3476497599493384</v>
      </c>
      <c r="AY79" s="19">
        <v>0.34606376356190405</v>
      </c>
      <c r="AZ79" s="19">
        <v>0.34719067404925646</v>
      </c>
      <c r="BA79" s="4">
        <v>0.3365279723708741</v>
      </c>
      <c r="BB79" s="4">
        <v>0.3327567269030596</v>
      </c>
      <c r="BC79" s="4">
        <v>0.3295368546842899</v>
      </c>
      <c r="BD79" s="4">
        <v>0.3444674919826301</v>
      </c>
      <c r="BE79" s="4">
        <v>0.34049805838954184</v>
      </c>
      <c r="BF79" s="4">
        <v>0.3200250960632785</v>
      </c>
      <c r="BG79" s="4">
        <v>0.30686697921047995</v>
      </c>
    </row>
    <row r="80" spans="1:59" ht="12.75">
      <c r="A80" t="s">
        <v>42</v>
      </c>
      <c r="B80" s="19">
        <v>0.45933916244198825</v>
      </c>
      <c r="C80" s="19">
        <v>0.38523231664223345</v>
      </c>
      <c r="D80" s="19">
        <v>0.41725519542070555</v>
      </c>
      <c r="E80" s="19">
        <v>0.43911555768124433</v>
      </c>
      <c r="F80" s="19">
        <v>0.4224110220442861</v>
      </c>
      <c r="G80" s="19">
        <v>0.38869056991914025</v>
      </c>
      <c r="H80" s="19">
        <v>0.335432796792733</v>
      </c>
      <c r="I80" s="19">
        <v>0.33286671016463687</v>
      </c>
      <c r="J80" s="19">
        <v>0.36391649562076567</v>
      </c>
      <c r="K80" s="19">
        <v>0.3733532858724164</v>
      </c>
      <c r="L80" s="19">
        <v>0.3509746337607307</v>
      </c>
      <c r="M80" s="19">
        <v>0.3351155899486218</v>
      </c>
      <c r="N80" s="19">
        <v>0.3906292970534323</v>
      </c>
      <c r="O80" s="19">
        <v>0.3739741037541601</v>
      </c>
      <c r="P80" s="19">
        <v>0.35282166176484914</v>
      </c>
      <c r="Q80" s="19">
        <v>0.38510305829342256</v>
      </c>
      <c r="R80" s="19">
        <v>0.37389843466034745</v>
      </c>
      <c r="S80" s="19">
        <v>0.3694606562537117</v>
      </c>
      <c r="T80" s="19">
        <v>0.3702844578331369</v>
      </c>
      <c r="U80" s="19">
        <v>0.41391154947896164</v>
      </c>
      <c r="V80" s="19">
        <v>0.4252928848851784</v>
      </c>
      <c r="W80" s="4">
        <v>0.4910665688913701</v>
      </c>
      <c r="X80" s="4">
        <v>0.4902270843368964</v>
      </c>
      <c r="Y80" s="4">
        <v>0.4842297799955944</v>
      </c>
      <c r="Z80" s="4">
        <v>0.42528532394035357</v>
      </c>
      <c r="AA80" s="4">
        <v>0.46624373576634565</v>
      </c>
      <c r="AB80" s="4">
        <v>0.4659871519924962</v>
      </c>
      <c r="AC80" s="4">
        <v>0.4428907556225696</v>
      </c>
      <c r="AD80" s="4"/>
      <c r="AE80" t="s">
        <v>42</v>
      </c>
      <c r="AF80" s="19">
        <v>0.3808368219613306</v>
      </c>
      <c r="AG80" s="19">
        <v>0.2920156859404093</v>
      </c>
      <c r="AH80" s="19">
        <v>0.3037012797677118</v>
      </c>
      <c r="AI80" s="19">
        <v>0.3395793122794819</v>
      </c>
      <c r="AJ80" s="19">
        <v>0.32811764268891347</v>
      </c>
      <c r="AK80" s="19">
        <v>0.3341221619138541</v>
      </c>
      <c r="AL80" s="19">
        <v>0.2889270718250706</v>
      </c>
      <c r="AM80" s="19">
        <v>0.29103392863174504</v>
      </c>
      <c r="AN80" s="19">
        <v>0.32500480821928035</v>
      </c>
      <c r="AO80" s="19">
        <v>0.3486776167057601</v>
      </c>
      <c r="AP80" s="19">
        <v>0.35259872745574267</v>
      </c>
      <c r="AQ80" s="19">
        <v>0.3343810957797697</v>
      </c>
      <c r="AR80" s="19">
        <v>0.3652043482878518</v>
      </c>
      <c r="AS80" s="19">
        <v>0.36962866422487856</v>
      </c>
      <c r="AT80" s="19">
        <v>0.37772296524433757</v>
      </c>
      <c r="AU80" s="19">
        <v>0.3357394678078034</v>
      </c>
      <c r="AV80" s="19">
        <v>0.32540287695827413</v>
      </c>
      <c r="AW80" s="19">
        <v>0.3547224558633911</v>
      </c>
      <c r="AX80" s="19">
        <v>0.36713120939757116</v>
      </c>
      <c r="AY80" s="19">
        <v>0.37081147676604426</v>
      </c>
      <c r="AZ80" s="19">
        <v>0.3499039725705196</v>
      </c>
      <c r="BA80" s="4">
        <v>0.36101834592900206</v>
      </c>
      <c r="BB80" s="4">
        <v>0.3514102530658288</v>
      </c>
      <c r="BC80" s="4">
        <v>0.3564340225499909</v>
      </c>
      <c r="BD80" s="4">
        <v>0.313534139060238</v>
      </c>
      <c r="BE80" s="4">
        <v>0.3107141477687739</v>
      </c>
      <c r="BF80" s="4">
        <v>0.32614420916075265</v>
      </c>
      <c r="BG80" s="4">
        <v>0.3105565840807467</v>
      </c>
    </row>
    <row r="81" spans="1:59" ht="12.75">
      <c r="A81" t="s">
        <v>43</v>
      </c>
      <c r="B81" s="19">
        <v>0.21510016164143814</v>
      </c>
      <c r="C81" s="19">
        <v>0.24318927698930015</v>
      </c>
      <c r="D81" s="19">
        <v>0.2332106222408751</v>
      </c>
      <c r="E81" s="19">
        <v>0.23609549626426163</v>
      </c>
      <c r="F81" s="19">
        <v>0.24956644537302183</v>
      </c>
      <c r="G81" s="19">
        <v>0.2663738892494166</v>
      </c>
      <c r="H81" s="19">
        <v>0.28348502314144447</v>
      </c>
      <c r="I81" s="19">
        <v>0.2885929226823931</v>
      </c>
      <c r="J81" s="19">
        <v>0.2756340279349981</v>
      </c>
      <c r="K81" s="19">
        <v>0.2664025367370801</v>
      </c>
      <c r="L81" s="19">
        <v>0.26773338155750426</v>
      </c>
      <c r="M81" s="19">
        <v>0.2704919706650034</v>
      </c>
      <c r="N81" s="19">
        <v>0.24056441925267816</v>
      </c>
      <c r="O81" s="19">
        <v>0.25431324315726356</v>
      </c>
      <c r="P81" s="19">
        <v>0.2854914698867455</v>
      </c>
      <c r="Q81" s="19">
        <v>0.2555985600681585</v>
      </c>
      <c r="R81" s="19">
        <v>0.25474464493228255</v>
      </c>
      <c r="S81" s="19">
        <v>0.24347489642811612</v>
      </c>
      <c r="T81" s="19">
        <v>0.2463758271342349</v>
      </c>
      <c r="U81" s="19">
        <v>0.22502900675383392</v>
      </c>
      <c r="V81" s="19">
        <v>0.21318075370665585</v>
      </c>
      <c r="W81" s="4">
        <v>0.19654529118513311</v>
      </c>
      <c r="X81" s="4">
        <v>0.20119745160534463</v>
      </c>
      <c r="Y81" s="4">
        <v>0.20870484308522166</v>
      </c>
      <c r="Z81" s="4">
        <v>0.22301026669530738</v>
      </c>
      <c r="AA81" s="4">
        <v>0.21524017418011065</v>
      </c>
      <c r="AB81" s="4">
        <v>0.2189659392348415</v>
      </c>
      <c r="AC81" s="4">
        <v>0.2242711281237942</v>
      </c>
      <c r="AD81" s="4"/>
      <c r="AE81" t="s">
        <v>43</v>
      </c>
      <c r="AF81" s="19">
        <v>0.14512971543634795</v>
      </c>
      <c r="AG81" s="19">
        <v>0.15121990842251565</v>
      </c>
      <c r="AH81" s="19">
        <v>0.15557983346744295</v>
      </c>
      <c r="AI81" s="19">
        <v>0.16149643723185955</v>
      </c>
      <c r="AJ81" s="19">
        <v>0.1542693234086873</v>
      </c>
      <c r="AK81" s="19">
        <v>0.15049045705812067</v>
      </c>
      <c r="AL81" s="19">
        <v>0.1457942132212907</v>
      </c>
      <c r="AM81" s="19">
        <v>0.14663629972258876</v>
      </c>
      <c r="AN81" s="19">
        <v>0.14391579431979065</v>
      </c>
      <c r="AO81" s="19">
        <v>0.13867147705666066</v>
      </c>
      <c r="AP81" s="19">
        <v>0.13903042895128992</v>
      </c>
      <c r="AQ81" s="19">
        <v>0.1330511259478584</v>
      </c>
      <c r="AR81" s="19">
        <v>0.12875563380617558</v>
      </c>
      <c r="AS81" s="19">
        <v>0.12921850492578563</v>
      </c>
      <c r="AT81" s="19">
        <v>0.14521806823508537</v>
      </c>
      <c r="AU81" s="19">
        <v>0.13170023677225917</v>
      </c>
      <c r="AV81" s="19">
        <v>0.13649144254014547</v>
      </c>
      <c r="AW81" s="19">
        <v>0.14273377909925772</v>
      </c>
      <c r="AX81" s="19">
        <v>0.12960224305858184</v>
      </c>
      <c r="AY81" s="19">
        <v>0.1247306634344204</v>
      </c>
      <c r="AZ81" s="19">
        <v>0.12659141328757031</v>
      </c>
      <c r="BA81" s="4">
        <v>0.12238544546514867</v>
      </c>
      <c r="BB81" s="4">
        <v>0.12382961283856822</v>
      </c>
      <c r="BC81" s="4">
        <v>0.1251103704539966</v>
      </c>
      <c r="BD81" s="4">
        <v>0.1207071912118055</v>
      </c>
      <c r="BE81" s="4">
        <v>0.12226016024619153</v>
      </c>
      <c r="BF81" s="4">
        <v>0.10349290711237297</v>
      </c>
      <c r="BG81" s="4">
        <v>0.10361098157435722</v>
      </c>
    </row>
    <row r="82" spans="1:59" ht="12.75">
      <c r="A82" t="s">
        <v>44</v>
      </c>
      <c r="B82" s="19">
        <v>0.034663524198729014</v>
      </c>
      <c r="C82" s="19">
        <v>0.03962330197330709</v>
      </c>
      <c r="D82" s="19">
        <v>0.046235681694368445</v>
      </c>
      <c r="E82" s="19">
        <v>0.0452469442547862</v>
      </c>
      <c r="F82" s="19">
        <v>0.051340484268938974</v>
      </c>
      <c r="G82" s="19">
        <v>0.04957374480649669</v>
      </c>
      <c r="H82" s="19">
        <v>0.06489020613213958</v>
      </c>
      <c r="I82" s="19">
        <v>0.057754011248191475</v>
      </c>
      <c r="J82" s="19">
        <v>0.052139623324429896</v>
      </c>
      <c r="K82" s="19">
        <v>0.05265109623940664</v>
      </c>
      <c r="L82" s="19">
        <v>0.058949000452989356</v>
      </c>
      <c r="M82" s="19">
        <v>0.07926579669853023</v>
      </c>
      <c r="N82" s="19">
        <v>0.0719800704790154</v>
      </c>
      <c r="O82" s="19">
        <v>0.06653869164779444</v>
      </c>
      <c r="P82" s="19">
        <v>0.08027563142326076</v>
      </c>
      <c r="Q82" s="19">
        <v>0.07102742714762175</v>
      </c>
      <c r="R82" s="19">
        <v>0.07296818358580047</v>
      </c>
      <c r="S82" s="19">
        <v>0.07654564055978778</v>
      </c>
      <c r="T82" s="19">
        <v>0.09197400290802009</v>
      </c>
      <c r="U82" s="19">
        <v>0.08427843429403095</v>
      </c>
      <c r="V82" s="19">
        <v>0.09266900548547831</v>
      </c>
      <c r="W82" s="4">
        <v>0.08084469880991732</v>
      </c>
      <c r="X82" s="4">
        <v>0.07917171436183468</v>
      </c>
      <c r="Y82" s="4">
        <v>0.07613641208475834</v>
      </c>
      <c r="Z82" s="4">
        <v>0.0977641016392276</v>
      </c>
      <c r="AA82" s="4">
        <v>0.084229626640672</v>
      </c>
      <c r="AB82" s="4">
        <v>0.09417946348789456</v>
      </c>
      <c r="AC82" s="4">
        <v>0.08464924220671972</v>
      </c>
      <c r="AD82" s="4"/>
      <c r="AE82" t="s">
        <v>44</v>
      </c>
      <c r="AF82" s="19">
        <v>0.07575882700728165</v>
      </c>
      <c r="AG82" s="19">
        <v>0.08467054782235277</v>
      </c>
      <c r="AH82" s="19">
        <v>0.10519920383890123</v>
      </c>
      <c r="AI82" s="19">
        <v>0.10122933376709567</v>
      </c>
      <c r="AJ82" s="19">
        <v>0.11694528346960863</v>
      </c>
      <c r="AK82" s="19">
        <v>0.10284680068920973</v>
      </c>
      <c r="AL82" s="19">
        <v>0.1317038467415305</v>
      </c>
      <c r="AM82" s="19">
        <v>0.1138503039162653</v>
      </c>
      <c r="AN82" s="19">
        <v>0.10385476488016274</v>
      </c>
      <c r="AO82" s="19">
        <v>0.10859877001123228</v>
      </c>
      <c r="AP82" s="19">
        <v>0.11838436792152514</v>
      </c>
      <c r="AQ82" s="19">
        <v>0.1516123901444904</v>
      </c>
      <c r="AR82" s="19">
        <v>0.12568197909597917</v>
      </c>
      <c r="AS82" s="19">
        <v>0.11955854330858286</v>
      </c>
      <c r="AT82" s="19">
        <v>0.14220210848271875</v>
      </c>
      <c r="AU82" s="19">
        <v>0.11713419271516132</v>
      </c>
      <c r="AV82" s="19">
        <v>0.10807594902369619</v>
      </c>
      <c r="AW82" s="19">
        <v>0.10355850448615526</v>
      </c>
      <c r="AX82" s="19">
        <v>0.11630473776991505</v>
      </c>
      <c r="AY82" s="19">
        <v>0.11260188457943077</v>
      </c>
      <c r="AZ82" s="19">
        <v>0.14322538088865386</v>
      </c>
      <c r="BA82" s="4">
        <v>0.1399211703840727</v>
      </c>
      <c r="BB82" s="4">
        <v>0.14342529930032905</v>
      </c>
      <c r="BC82" s="4">
        <v>0.13827921260571407</v>
      </c>
      <c r="BD82" s="4">
        <v>0.163518076744483</v>
      </c>
      <c r="BE82" s="4">
        <v>0.13650426722707384</v>
      </c>
      <c r="BF82" s="4">
        <v>0.12124977991417644</v>
      </c>
      <c r="BG82" s="4">
        <v>0.10901170231508725</v>
      </c>
    </row>
    <row r="83" spans="2:59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  <c r="X83" s="4"/>
      <c r="Y83" s="4"/>
      <c r="Z83" s="4"/>
      <c r="AC83" s="4"/>
      <c r="AD83" s="4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4"/>
      <c r="BB83" s="4"/>
      <c r="BC83" s="4"/>
      <c r="BD83" s="4"/>
      <c r="BF83" s="4"/>
      <c r="BG83" s="4"/>
    </row>
    <row r="84" spans="1:59" ht="12.75">
      <c r="A84" s="10" t="s">
        <v>52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  <c r="X84" s="4"/>
      <c r="Y84" s="4"/>
      <c r="Z84" s="4"/>
      <c r="AC84" s="4"/>
      <c r="AD84" s="4"/>
      <c r="AE84" s="10" t="s">
        <v>52</v>
      </c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4"/>
      <c r="BB84" s="4"/>
      <c r="BC84" s="4"/>
      <c r="BD84" s="4"/>
      <c r="BF84" s="4"/>
      <c r="BG84" s="4"/>
    </row>
    <row r="85" spans="1:59" ht="12.75">
      <c r="A85" t="s">
        <v>40</v>
      </c>
      <c r="B85" s="19">
        <v>1</v>
      </c>
      <c r="C85" s="19">
        <v>1</v>
      </c>
      <c r="D85" s="19">
        <v>1</v>
      </c>
      <c r="E85" s="19">
        <v>1</v>
      </c>
      <c r="F85" s="19">
        <v>1</v>
      </c>
      <c r="G85" s="19">
        <v>1</v>
      </c>
      <c r="H85" s="19">
        <v>1</v>
      </c>
      <c r="I85" s="19">
        <v>1</v>
      </c>
      <c r="J85" s="19">
        <v>1</v>
      </c>
      <c r="K85" s="19">
        <v>1</v>
      </c>
      <c r="L85" s="19">
        <v>1</v>
      </c>
      <c r="M85" s="19">
        <v>1</v>
      </c>
      <c r="N85" s="19">
        <v>1</v>
      </c>
      <c r="O85" s="19">
        <v>1</v>
      </c>
      <c r="P85" s="19">
        <v>1</v>
      </c>
      <c r="Q85" s="19">
        <v>1</v>
      </c>
      <c r="R85" s="19">
        <v>1</v>
      </c>
      <c r="S85" s="19">
        <v>1</v>
      </c>
      <c r="T85" s="19">
        <v>1</v>
      </c>
      <c r="U85" s="19">
        <v>1</v>
      </c>
      <c r="V85" s="19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/>
      <c r="AE85" t="s">
        <v>40</v>
      </c>
      <c r="AF85" s="19">
        <v>0.1536114045885319</v>
      </c>
      <c r="AG85" s="19">
        <v>0.14952900215310594</v>
      </c>
      <c r="AH85" s="19">
        <v>0.13675904111837764</v>
      </c>
      <c r="AI85" s="19">
        <v>0.15161013564519973</v>
      </c>
      <c r="AJ85" s="19">
        <v>0.1573651020175023</v>
      </c>
      <c r="AK85" s="19">
        <v>0.15761041286350239</v>
      </c>
      <c r="AL85" s="19">
        <v>0.18280102808400953</v>
      </c>
      <c r="AM85" s="19">
        <v>0.16156093054205967</v>
      </c>
      <c r="AN85" s="19">
        <v>0.1638399211787152</v>
      </c>
      <c r="AO85" s="19">
        <v>0.16024770920896655</v>
      </c>
      <c r="AP85" s="19">
        <v>0.15664749931075037</v>
      </c>
      <c r="AQ85" s="19">
        <v>0.16694453612600826</v>
      </c>
      <c r="AR85" s="19">
        <v>0.163617280440349</v>
      </c>
      <c r="AS85" s="19">
        <v>0.16053505105524088</v>
      </c>
      <c r="AT85" s="19">
        <v>0.1634508084234571</v>
      </c>
      <c r="AU85" s="19">
        <v>0.16393101039145078</v>
      </c>
      <c r="AV85" s="19">
        <v>0.16237195414885158</v>
      </c>
      <c r="AW85" s="19">
        <v>0.1618411228239069</v>
      </c>
      <c r="AX85" s="19">
        <v>0.16486573418765504</v>
      </c>
      <c r="AY85" s="19">
        <v>0.16959063522826714</v>
      </c>
      <c r="AZ85" s="19">
        <v>0.15834068982624847</v>
      </c>
      <c r="BA85" s="4">
        <v>0.1602521414915644</v>
      </c>
      <c r="BB85" s="4">
        <v>0.1610326236025574</v>
      </c>
      <c r="BC85" s="4">
        <v>0.1589481159106732</v>
      </c>
      <c r="BD85" s="4">
        <v>0.16526914981159457</v>
      </c>
      <c r="BE85" s="4">
        <v>0.15472488860001665</v>
      </c>
      <c r="BF85" s="4">
        <v>0.12749945580088076</v>
      </c>
      <c r="BG85" s="4">
        <v>0.12976957936579936</v>
      </c>
    </row>
    <row r="86" spans="1:59" ht="12.75">
      <c r="A86" t="s">
        <v>41</v>
      </c>
      <c r="B86" s="19">
        <v>0.2916899900746817</v>
      </c>
      <c r="C86" s="19">
        <v>0.2999218544659333</v>
      </c>
      <c r="D86" s="19">
        <v>0.303074078315967</v>
      </c>
      <c r="E86" s="19">
        <v>0.2957168905829958</v>
      </c>
      <c r="F86" s="19">
        <v>0.2805780639547088</v>
      </c>
      <c r="G86" s="19">
        <v>0.2878906212967779</v>
      </c>
      <c r="H86" s="19">
        <v>0.25397824903485366</v>
      </c>
      <c r="I86" s="19">
        <v>0.2894918190988136</v>
      </c>
      <c r="J86" s="19">
        <v>0.2723387377368669</v>
      </c>
      <c r="K86" s="19">
        <v>0.2678363451460836</v>
      </c>
      <c r="L86" s="19">
        <v>0.2680524976951135</v>
      </c>
      <c r="M86" s="19">
        <v>0.23566176837014138</v>
      </c>
      <c r="N86" s="19">
        <v>0.23459417772665703</v>
      </c>
      <c r="O86" s="19">
        <v>0.24660516702858365</v>
      </c>
      <c r="P86" s="19">
        <v>0.244403025861692</v>
      </c>
      <c r="Q86" s="19">
        <v>0.23762628065071761</v>
      </c>
      <c r="R86" s="19">
        <v>0.25068724766276085</v>
      </c>
      <c r="S86" s="19">
        <v>0.27440503086446805</v>
      </c>
      <c r="T86" s="19">
        <v>0.23454451744370428</v>
      </c>
      <c r="U86" s="19">
        <v>0.22355437726254207</v>
      </c>
      <c r="V86" s="19">
        <v>0.24430075589402744</v>
      </c>
      <c r="W86" s="4">
        <v>0.21832810462931013</v>
      </c>
      <c r="X86" s="4">
        <v>0.22017606699599993</v>
      </c>
      <c r="Y86" s="4">
        <v>0.22602030177666368</v>
      </c>
      <c r="Z86" s="4">
        <v>0.2077913124032728</v>
      </c>
      <c r="AA86" s="4">
        <v>0.21495721905514192</v>
      </c>
      <c r="AB86" s="4">
        <v>0.20798645247382697</v>
      </c>
      <c r="AC86" s="4">
        <v>0.22579050716278568</v>
      </c>
      <c r="AD86" s="4"/>
      <c r="AE86" t="s">
        <v>41</v>
      </c>
      <c r="AF86" s="19">
        <v>0.19345859300073145</v>
      </c>
      <c r="AG86" s="19">
        <v>0.18756749364851164</v>
      </c>
      <c r="AH86" s="19">
        <v>0.18194508620453154</v>
      </c>
      <c r="AI86" s="19">
        <v>0.1956925532584657</v>
      </c>
      <c r="AJ86" s="19">
        <v>0.19823999213448812</v>
      </c>
      <c r="AK86" s="19">
        <v>0.20094279652440394</v>
      </c>
      <c r="AL86" s="19">
        <v>0.20209029109106788</v>
      </c>
      <c r="AM86" s="19">
        <v>0.2091499823711247</v>
      </c>
      <c r="AN86" s="19">
        <v>0.2051105962236944</v>
      </c>
      <c r="AO86" s="19">
        <v>0.2017614568130033</v>
      </c>
      <c r="AP86" s="19">
        <v>0.19654432359928983</v>
      </c>
      <c r="AQ86" s="19">
        <v>0.19435026925536428</v>
      </c>
      <c r="AR86" s="19">
        <v>0.1979488444231468</v>
      </c>
      <c r="AS86" s="19">
        <v>0.2005935571112096</v>
      </c>
      <c r="AT86" s="19">
        <v>0.20548773994206246</v>
      </c>
      <c r="AU86" s="19">
        <v>0.20146532559620334</v>
      </c>
      <c r="AV86" s="19">
        <v>0.2065032544643961</v>
      </c>
      <c r="AW86" s="19">
        <v>0.21960751685262855</v>
      </c>
      <c r="AX86" s="19">
        <v>0.20939784353195412</v>
      </c>
      <c r="AY86" s="19">
        <v>0.21182518493530642</v>
      </c>
      <c r="AZ86" s="19">
        <v>0.21584072315604985</v>
      </c>
      <c r="BA86" s="4">
        <v>0.2152029062164013</v>
      </c>
      <c r="BB86" s="4">
        <v>0.2191519717931535</v>
      </c>
      <c r="BC86" s="4">
        <v>0.21931917311626897</v>
      </c>
      <c r="BD86" s="4">
        <v>0.21144575382219444</v>
      </c>
      <c r="BE86" s="4">
        <v>0.22071553020537332</v>
      </c>
      <c r="BF86" s="4">
        <v>0.19255615099296952</v>
      </c>
      <c r="BG86" s="4">
        <v>0.1875158457693949</v>
      </c>
    </row>
    <row r="87" spans="1:59" ht="12.75">
      <c r="A87" t="s">
        <v>42</v>
      </c>
      <c r="B87" s="19">
        <v>0.2974020299776976</v>
      </c>
      <c r="C87" s="19">
        <v>0.32279181494024123</v>
      </c>
      <c r="D87" s="19">
        <v>0.3263075091574833</v>
      </c>
      <c r="E87" s="19">
        <v>0.3304714383830686</v>
      </c>
      <c r="F87" s="19">
        <v>0.3639017033491222</v>
      </c>
      <c r="G87" s="19">
        <v>0.3290359385597822</v>
      </c>
      <c r="H87" s="19">
        <v>0.43124171892176244</v>
      </c>
      <c r="I87" s="19">
        <v>0.33737902992502267</v>
      </c>
      <c r="J87" s="19">
        <v>0.37691042326156166</v>
      </c>
      <c r="K87" s="19">
        <v>0.3677822732477454</v>
      </c>
      <c r="L87" s="19">
        <v>0.3588039360516677</v>
      </c>
      <c r="M87" s="19">
        <v>0.41727381170618133</v>
      </c>
      <c r="N87" s="19">
        <v>0.39712627009996015</v>
      </c>
      <c r="O87" s="19">
        <v>0.3619392423639108</v>
      </c>
      <c r="P87" s="19">
        <v>0.3587825395918312</v>
      </c>
      <c r="Q87" s="19">
        <v>0.3683296284777381</v>
      </c>
      <c r="R87" s="19">
        <v>0.36921543070381546</v>
      </c>
      <c r="S87" s="19">
        <v>0.31924781624087833</v>
      </c>
      <c r="T87" s="19">
        <v>0.2786868202398622</v>
      </c>
      <c r="U87" s="19">
        <v>0.31821491611623065</v>
      </c>
      <c r="V87" s="19">
        <v>0.36523351110665736</v>
      </c>
      <c r="W87" s="4">
        <v>0.42903157245700624</v>
      </c>
      <c r="X87" s="4">
        <v>0.42422427860492995</v>
      </c>
      <c r="Y87" s="4">
        <v>0.4004108003822553</v>
      </c>
      <c r="Z87" s="4">
        <v>0.41271055732874706</v>
      </c>
      <c r="AA87" s="4">
        <v>0.4152027190800709</v>
      </c>
      <c r="AB87" s="4">
        <v>0.35744957277704165</v>
      </c>
      <c r="AC87" s="4">
        <v>0.35460103978825497</v>
      </c>
      <c r="AD87" s="4"/>
      <c r="AE87" t="s">
        <v>42</v>
      </c>
      <c r="AF87" s="19">
        <v>0.155068263822186</v>
      </c>
      <c r="AG87" s="19">
        <v>0.1632638196174313</v>
      </c>
      <c r="AH87" s="19">
        <v>0.13932913664173197</v>
      </c>
      <c r="AI87" s="19">
        <v>0.16093531029385336</v>
      </c>
      <c r="AJ87" s="19">
        <v>0.1913792223439988</v>
      </c>
      <c r="AK87" s="19">
        <v>0.19666139698234708</v>
      </c>
      <c r="AL87" s="19">
        <v>0.31718536867660285</v>
      </c>
      <c r="AM87" s="19">
        <v>0.22215483256845445</v>
      </c>
      <c r="AN87" s="19">
        <v>0.24929940974991474</v>
      </c>
      <c r="AO87" s="19">
        <v>0.24306830935366505</v>
      </c>
      <c r="AP87" s="19">
        <v>0.24551088350774958</v>
      </c>
      <c r="AQ87" s="19">
        <v>0.3100836530832085</v>
      </c>
      <c r="AR87" s="19">
        <v>0.26456915654347524</v>
      </c>
      <c r="AS87" s="19">
        <v>0.2530269208792172</v>
      </c>
      <c r="AT87" s="19">
        <v>0.2700012706953089</v>
      </c>
      <c r="AU87" s="19">
        <v>0.24107775447273525</v>
      </c>
      <c r="AV87" s="19">
        <v>0.23982670594805167</v>
      </c>
      <c r="AW87" s="19">
        <v>0.2167934734381878</v>
      </c>
      <c r="AX87" s="19">
        <v>0.20675007695267858</v>
      </c>
      <c r="AY87" s="19">
        <v>0.21604326610342597</v>
      </c>
      <c r="AZ87" s="19">
        <v>0.20558613568352277</v>
      </c>
      <c r="BA87" s="4">
        <v>0.21390845854063098</v>
      </c>
      <c r="BB87" s="4">
        <v>0.20867075540241228</v>
      </c>
      <c r="BC87" s="4">
        <v>0.2004181302768476</v>
      </c>
      <c r="BD87" s="4">
        <v>0.2282469583937328</v>
      </c>
      <c r="BE87" s="4">
        <v>0.19548868355464227</v>
      </c>
      <c r="BF87" s="4">
        <v>0.15985290442429603</v>
      </c>
      <c r="BG87" s="4">
        <v>0.16701234539125662</v>
      </c>
    </row>
    <row r="88" spans="1:59" ht="12.75">
      <c r="A88" t="s">
        <v>43</v>
      </c>
      <c r="B88" s="19">
        <v>0.3883123175506627</v>
      </c>
      <c r="C88" s="19">
        <v>0.3105905089167491</v>
      </c>
      <c r="D88" s="19">
        <v>0.32198899447997503</v>
      </c>
      <c r="E88" s="19">
        <v>0.3141294884744441</v>
      </c>
      <c r="F88" s="19">
        <v>0.2948132383548126</v>
      </c>
      <c r="G88" s="19">
        <v>0.30658205676147765</v>
      </c>
      <c r="H88" s="19">
        <v>0.27002869267886886</v>
      </c>
      <c r="I88" s="19">
        <v>0.3056775406079666</v>
      </c>
      <c r="J88" s="19">
        <v>0.2968587951252662</v>
      </c>
      <c r="K88" s="19">
        <v>0.30526933353258484</v>
      </c>
      <c r="L88" s="19">
        <v>0.3157686894654539</v>
      </c>
      <c r="M88" s="19">
        <v>0.2903989982612187</v>
      </c>
      <c r="N88" s="19">
        <v>0.29329743162141053</v>
      </c>
      <c r="O88" s="19">
        <v>0.3232172288298787</v>
      </c>
      <c r="P88" s="19">
        <v>0.32873189719384527</v>
      </c>
      <c r="Q88" s="19">
        <v>0.3130215576497765</v>
      </c>
      <c r="R88" s="19">
        <v>0.3029474027613706</v>
      </c>
      <c r="S88" s="19">
        <v>0.31554146197361016</v>
      </c>
      <c r="T88" s="19">
        <v>0.30175273001861236</v>
      </c>
      <c r="U88" s="19">
        <v>0.2771540104694205</v>
      </c>
      <c r="V88" s="19">
        <v>0.2923813158410878</v>
      </c>
      <c r="W88" s="4">
        <v>0.2753940117759066</v>
      </c>
      <c r="X88" s="4">
        <v>0.28168517298356666</v>
      </c>
      <c r="Y88" s="4">
        <v>0.2947203122824562</v>
      </c>
      <c r="Z88" s="4">
        <v>0.2878486707421662</v>
      </c>
      <c r="AA88" s="4">
        <v>0.2937361502136454</v>
      </c>
      <c r="AB88" s="4">
        <v>0.34810776592232584</v>
      </c>
      <c r="AC88" s="4">
        <v>0.3406596084820185</v>
      </c>
      <c r="AD88" s="4"/>
      <c r="AE88" t="s">
        <v>43</v>
      </c>
      <c r="AF88" s="19">
        <v>0.16476702930310744</v>
      </c>
      <c r="AG88" s="19">
        <v>0.12886551099839022</v>
      </c>
      <c r="AH88" s="19">
        <v>0.12601319159283722</v>
      </c>
      <c r="AI88" s="19">
        <v>0.1353128249851867</v>
      </c>
      <c r="AJ88" s="19">
        <v>0.12338339580309411</v>
      </c>
      <c r="AK88" s="19">
        <v>0.12043107093444107</v>
      </c>
      <c r="AL88" s="19">
        <v>0.11858499653055568</v>
      </c>
      <c r="AM88" s="19">
        <v>0.11697249911188973</v>
      </c>
      <c r="AN88" s="19">
        <v>0.11479437448639176</v>
      </c>
      <c r="AO88" s="19">
        <v>0.11245154341529129</v>
      </c>
      <c r="AP88" s="19">
        <v>0.11168245283284575</v>
      </c>
      <c r="AQ88" s="19">
        <v>0.10638244030631717</v>
      </c>
      <c r="AR88" s="19">
        <v>0.11186199897649098</v>
      </c>
      <c r="AS88" s="19">
        <v>0.11616015498565585</v>
      </c>
      <c r="AT88" s="19">
        <v>0.11754001017706503</v>
      </c>
      <c r="AU88" s="19">
        <v>0.12108698165141048</v>
      </c>
      <c r="AV88" s="19">
        <v>0.12114836342439017</v>
      </c>
      <c r="AW88" s="19">
        <v>0.13083585938127248</v>
      </c>
      <c r="AX88" s="19">
        <v>0.11877062962520893</v>
      </c>
      <c r="AY88" s="19">
        <v>0.116420772068414</v>
      </c>
      <c r="AZ88" s="19">
        <v>0.11878683754444437</v>
      </c>
      <c r="BA88" s="4">
        <v>0.1162977798492837</v>
      </c>
      <c r="BB88" s="4">
        <v>0.11896383846382698</v>
      </c>
      <c r="BC88" s="4">
        <v>0.12013634571900303</v>
      </c>
      <c r="BD88" s="4">
        <v>0.11687658031149402</v>
      </c>
      <c r="BE88" s="4">
        <v>0.1178779132082445</v>
      </c>
      <c r="BF88" s="4">
        <v>0.10512784310666626</v>
      </c>
      <c r="BG88" s="4">
        <v>0.1057103493136795</v>
      </c>
    </row>
    <row r="89" spans="1:59" ht="12.75">
      <c r="A89" t="s">
        <v>44</v>
      </c>
      <c r="B89" s="19">
        <v>0.022595662396957795</v>
      </c>
      <c r="C89" s="19">
        <v>0.06669582167707629</v>
      </c>
      <c r="D89" s="19">
        <v>0.048629418046574654</v>
      </c>
      <c r="E89" s="19">
        <v>0.05968218255949156</v>
      </c>
      <c r="F89" s="19">
        <v>0.060706994341356485</v>
      </c>
      <c r="G89" s="19">
        <v>0.07649138338196228</v>
      </c>
      <c r="H89" s="19">
        <v>0.04475133936451512</v>
      </c>
      <c r="I89" s="19">
        <v>0.06745161036819726</v>
      </c>
      <c r="J89" s="19">
        <v>0.0538920438763053</v>
      </c>
      <c r="K89" s="19">
        <v>0.05911204807358619</v>
      </c>
      <c r="L89" s="19">
        <v>0.057374876787764824</v>
      </c>
      <c r="M89" s="19">
        <v>0.05666542166245857</v>
      </c>
      <c r="N89" s="19">
        <v>0.07498212055197234</v>
      </c>
      <c r="O89" s="19">
        <v>0.06823836177762686</v>
      </c>
      <c r="P89" s="19">
        <v>0.06808253735263156</v>
      </c>
      <c r="Q89" s="19">
        <v>0.08102253322176779</v>
      </c>
      <c r="R89" s="19">
        <v>0.07714991887205305</v>
      </c>
      <c r="S89" s="19">
        <v>0.09080569092104337</v>
      </c>
      <c r="T89" s="19">
        <v>0.18501593229782118</v>
      </c>
      <c r="U89" s="19">
        <v>0.18107669615180674</v>
      </c>
      <c r="V89" s="19">
        <v>0.09808441715822741</v>
      </c>
      <c r="W89" s="4">
        <v>0.07724631113777701</v>
      </c>
      <c r="X89" s="4">
        <v>0.07391448141550343</v>
      </c>
      <c r="Y89" s="4">
        <v>0.07884858555862478</v>
      </c>
      <c r="Z89" s="4">
        <v>0.091649459525814</v>
      </c>
      <c r="AA89" s="4">
        <v>0.07610391165114178</v>
      </c>
      <c r="AB89" s="4">
        <v>0.08645620874516623</v>
      </c>
      <c r="AC89" s="4">
        <v>0.0789488446469937</v>
      </c>
      <c r="AD89" s="4"/>
      <c r="AE89" t="s">
        <v>44</v>
      </c>
      <c r="AF89" s="19">
        <v>0.031056974247743546</v>
      </c>
      <c r="AG89" s="19">
        <v>0.09509644970991278</v>
      </c>
      <c r="AH89" s="19">
        <v>0.06490890295248511</v>
      </c>
      <c r="AI89" s="19">
        <v>0.0840846714553363</v>
      </c>
      <c r="AJ89" s="19">
        <v>0.09362198335661168</v>
      </c>
      <c r="AK89" s="19">
        <v>0.11033824716843298</v>
      </c>
      <c r="AL89" s="19">
        <v>0.07755950135889718</v>
      </c>
      <c r="AM89" s="19">
        <v>0.10014027634717006</v>
      </c>
      <c r="AN89" s="19">
        <v>0.07950203590364058</v>
      </c>
      <c r="AO89" s="19">
        <v>0.0862833407172137</v>
      </c>
      <c r="AP89" s="19">
        <v>0.07847805295186508</v>
      </c>
      <c r="AQ89" s="19">
        <v>0.08071934858137418</v>
      </c>
      <c r="AR89" s="19">
        <v>0.0932949056893743</v>
      </c>
      <c r="AS89" s="19">
        <v>0.08672451798870703</v>
      </c>
      <c r="AT89" s="19">
        <v>0.08477628821227888</v>
      </c>
      <c r="AU89" s="19">
        <v>0.10031329026795023</v>
      </c>
      <c r="AV89" s="19">
        <v>0.0852866299520006</v>
      </c>
      <c r="AW89" s="19">
        <v>0.08689127276566565</v>
      </c>
      <c r="AX89" s="19">
        <v>0.17505917387212994</v>
      </c>
      <c r="AY89" s="19">
        <v>0.183343847601202</v>
      </c>
      <c r="AZ89" s="19">
        <v>0.1037165228242171</v>
      </c>
      <c r="BA89" s="4">
        <v>0.09066912670612964</v>
      </c>
      <c r="BB89" s="4">
        <v>0.09188279367737878</v>
      </c>
      <c r="BC89" s="4">
        <v>0.09737824966730056</v>
      </c>
      <c r="BD89" s="4">
        <v>0.11499295794529386</v>
      </c>
      <c r="BE89" s="4">
        <v>0.08713682798261933</v>
      </c>
      <c r="BF89" s="4">
        <v>0.07111986997739382</v>
      </c>
      <c r="BG89" s="4">
        <v>0.0682904965239249</v>
      </c>
    </row>
    <row r="90" spans="1:59" ht="12.75">
      <c r="A90" s="1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  <c r="X90" s="4"/>
      <c r="Y90" s="4"/>
      <c r="Z90" s="4"/>
      <c r="AC90" s="4"/>
      <c r="AD90" s="4"/>
      <c r="AE90" s="11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4"/>
      <c r="BB90" s="4"/>
      <c r="BC90" s="4"/>
      <c r="BD90" s="4"/>
      <c r="BF90" s="4"/>
      <c r="BG90" s="4"/>
    </row>
    <row r="91" spans="1:59" ht="12.75">
      <c r="A91" s="10" t="s">
        <v>74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  <c r="X91" s="4"/>
      <c r="Y91" s="4"/>
      <c r="Z91" s="4"/>
      <c r="AC91" s="4"/>
      <c r="AD91" s="4"/>
      <c r="AE91" s="10" t="s">
        <v>74</v>
      </c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4"/>
      <c r="BB91" s="4"/>
      <c r="BC91" s="4"/>
      <c r="BD91" s="4"/>
      <c r="BF91" s="4"/>
      <c r="BG91" s="4"/>
    </row>
    <row r="92" spans="1:59" ht="12.75">
      <c r="A92" s="11" t="s">
        <v>34</v>
      </c>
      <c r="B92" s="19">
        <v>1</v>
      </c>
      <c r="C92" s="19">
        <v>1</v>
      </c>
      <c r="D92" s="19">
        <v>1</v>
      </c>
      <c r="E92" s="19">
        <v>1</v>
      </c>
      <c r="F92" s="19">
        <v>1</v>
      </c>
      <c r="G92" s="19">
        <v>1</v>
      </c>
      <c r="H92" s="19">
        <v>1</v>
      </c>
      <c r="I92" s="19">
        <v>1</v>
      </c>
      <c r="J92" s="19">
        <v>1</v>
      </c>
      <c r="K92" s="19">
        <v>1</v>
      </c>
      <c r="L92" s="19">
        <v>1</v>
      </c>
      <c r="M92" s="19">
        <v>1</v>
      </c>
      <c r="N92" s="19">
        <v>1</v>
      </c>
      <c r="O92" s="19">
        <v>1</v>
      </c>
      <c r="P92" s="19">
        <v>1</v>
      </c>
      <c r="Q92" s="19">
        <v>1</v>
      </c>
      <c r="R92" s="19">
        <v>1</v>
      </c>
      <c r="S92" s="19">
        <v>1</v>
      </c>
      <c r="T92" s="19">
        <v>1</v>
      </c>
      <c r="U92" s="19">
        <v>1</v>
      </c>
      <c r="V92" s="19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/>
      <c r="AE92" s="11" t="s">
        <v>34</v>
      </c>
      <c r="AF92" s="19">
        <v>0.031681770632822126</v>
      </c>
      <c r="AG92" s="19">
        <v>0.03294792504035351</v>
      </c>
      <c r="AH92" s="19">
        <v>0.0336463144347686</v>
      </c>
      <c r="AI92" s="19">
        <v>0.0361702896347186</v>
      </c>
      <c r="AJ92" s="19">
        <v>0.036538086043287565</v>
      </c>
      <c r="AK92" s="19">
        <v>0.040465821336792676</v>
      </c>
      <c r="AL92" s="19">
        <v>0.03812352898269341</v>
      </c>
      <c r="AM92" s="19">
        <v>0.04092542841070375</v>
      </c>
      <c r="AN92" s="19">
        <v>0.04058612349119498</v>
      </c>
      <c r="AO92" s="19">
        <v>0.0377872169156867</v>
      </c>
      <c r="AP92" s="19">
        <v>0.0428066604278498</v>
      </c>
      <c r="AQ92" s="19">
        <v>0.038899842118056485</v>
      </c>
      <c r="AR92" s="19">
        <v>0.04084085135246063</v>
      </c>
      <c r="AS92" s="19">
        <v>0.047129594815431865</v>
      </c>
      <c r="AT92" s="19">
        <v>0.046678759342205466</v>
      </c>
      <c r="AU92" s="19">
        <v>0.0693999059225383</v>
      </c>
      <c r="AV92" s="19">
        <v>0.06971215756731547</v>
      </c>
      <c r="AW92" s="19">
        <v>0.05727909989816969</v>
      </c>
      <c r="AX92" s="19">
        <v>0.05386377417242851</v>
      </c>
      <c r="AY92" s="19">
        <v>0.048535121865446756</v>
      </c>
      <c r="AZ92" s="19">
        <v>0.05563189320270275</v>
      </c>
      <c r="BA92" s="4">
        <v>0.054633507805185735</v>
      </c>
      <c r="BB92" s="4">
        <v>0.05740364149816844</v>
      </c>
      <c r="BC92" s="4">
        <v>0.05759047948397612</v>
      </c>
      <c r="BD92" s="4">
        <v>0.0629459151411908</v>
      </c>
      <c r="BE92" s="4">
        <v>0.05473453231545208</v>
      </c>
      <c r="BF92" s="4">
        <v>0.04898825998322098</v>
      </c>
      <c r="BG92" s="4">
        <v>0.050363761796921445</v>
      </c>
    </row>
    <row r="93" spans="1:59" ht="12.75">
      <c r="A93" s="11" t="s">
        <v>35</v>
      </c>
      <c r="B93" s="19">
        <v>0.4032564572907062</v>
      </c>
      <c r="C93" s="19">
        <v>0.3885880805550042</v>
      </c>
      <c r="D93" s="19">
        <v>0.3615375089170653</v>
      </c>
      <c r="E93" s="19">
        <v>0.3581275681615377</v>
      </c>
      <c r="F93" s="19">
        <v>0.33914205308194634</v>
      </c>
      <c r="G93" s="19">
        <v>0.3324380489437261</v>
      </c>
      <c r="H93" s="19">
        <v>0.3617984609267406</v>
      </c>
      <c r="I93" s="19">
        <v>0.33063656921378903</v>
      </c>
      <c r="J93" s="19">
        <v>0.32835621213291694</v>
      </c>
      <c r="K93" s="19">
        <v>0.3208735349818907</v>
      </c>
      <c r="L93" s="19">
        <v>0.2750893630133559</v>
      </c>
      <c r="M93" s="19">
        <v>0.27834908528243546</v>
      </c>
      <c r="N93" s="19">
        <v>0.26199949694702296</v>
      </c>
      <c r="O93" s="19">
        <v>0.2526672173552165</v>
      </c>
      <c r="P93" s="19">
        <v>0.2974169395601405</v>
      </c>
      <c r="Q93" s="19">
        <v>0.25048147192192166</v>
      </c>
      <c r="R93" s="19">
        <v>0.24863722061036292</v>
      </c>
      <c r="S93" s="19">
        <v>0.2511038323127387</v>
      </c>
      <c r="T93" s="19">
        <v>0.2502845510783873</v>
      </c>
      <c r="U93" s="19">
        <v>0.2649121518248664</v>
      </c>
      <c r="V93" s="19">
        <v>0.22953051319865067</v>
      </c>
      <c r="W93" s="4">
        <v>0.21820826665379808</v>
      </c>
      <c r="X93" s="4">
        <v>0.19556469179388547</v>
      </c>
      <c r="Y93" s="4">
        <v>0.19591220668078685</v>
      </c>
      <c r="Z93" s="4">
        <v>0.16770204995171537</v>
      </c>
      <c r="AA93" s="4">
        <v>0.1582959476507021</v>
      </c>
      <c r="AB93" s="4">
        <v>0.13557658711979298</v>
      </c>
      <c r="AC93" s="4">
        <v>0.1397527608225668</v>
      </c>
      <c r="AD93" s="4"/>
      <c r="AE93" s="11" t="s">
        <v>35</v>
      </c>
      <c r="AF93" s="19">
        <v>0.055161213892521266</v>
      </c>
      <c r="AG93" s="19">
        <v>0.05354779247785913</v>
      </c>
      <c r="AH93" s="19">
        <v>0.053398167265716834</v>
      </c>
      <c r="AI93" s="19">
        <v>0.05654050360410721</v>
      </c>
      <c r="AJ93" s="19">
        <v>0.05563608591703192</v>
      </c>
      <c r="AK93" s="19">
        <v>0.05957432124162271</v>
      </c>
      <c r="AL93" s="19">
        <v>0.06003853701000132</v>
      </c>
      <c r="AM93" s="19">
        <v>0.0605103007362548</v>
      </c>
      <c r="AN93" s="19">
        <v>0.06126067192892224</v>
      </c>
      <c r="AO93" s="19">
        <v>0.0569974820705667</v>
      </c>
      <c r="AP93" s="19">
        <v>0.055119126455704555</v>
      </c>
      <c r="AQ93" s="19">
        <v>0.053488625973220114</v>
      </c>
      <c r="AR93" s="19">
        <v>0.055182556386797935</v>
      </c>
      <c r="AS93" s="19">
        <v>0.06033753180948566</v>
      </c>
      <c r="AT93" s="19">
        <v>0.07141299858136614</v>
      </c>
      <c r="AU93" s="19">
        <v>0.0899040409054952</v>
      </c>
      <c r="AV93" s="19">
        <v>0.08793429933259198</v>
      </c>
      <c r="AW93" s="19">
        <v>0.0711239347346494</v>
      </c>
      <c r="AX93" s="19">
        <v>0.0730041152977057</v>
      </c>
      <c r="AY93" s="19">
        <v>0.07183739149898337</v>
      </c>
      <c r="AZ93" s="19">
        <v>0.07124925233018162</v>
      </c>
      <c r="BA93" s="4">
        <v>0.07332717114294669</v>
      </c>
      <c r="BB93" s="4">
        <v>0.06938910654628577</v>
      </c>
      <c r="BC93" s="4">
        <v>0.06887886081914132</v>
      </c>
      <c r="BD93" s="4">
        <v>0.06499586268116615</v>
      </c>
      <c r="BE93" s="4">
        <v>0.057497887343978725</v>
      </c>
      <c r="BF93" s="4">
        <v>0.04822705349956054</v>
      </c>
      <c r="BG93" s="4">
        <v>0.04504410419895416</v>
      </c>
    </row>
    <row r="94" spans="1:59" ht="12.75">
      <c r="A94" s="11" t="s">
        <v>36</v>
      </c>
      <c r="B94" s="19">
        <v>0.21737386746179904</v>
      </c>
      <c r="C94" s="19">
        <v>0.20585612129502914</v>
      </c>
      <c r="D94" s="19">
        <v>0.24304050876859962</v>
      </c>
      <c r="E94" s="19">
        <v>0.23291364768669126</v>
      </c>
      <c r="F94" s="19">
        <v>0.27591426186901524</v>
      </c>
      <c r="G94" s="19">
        <v>0.2914006081897589</v>
      </c>
      <c r="H94" s="19">
        <v>0.24877222158791007</v>
      </c>
      <c r="I94" s="19">
        <v>0.28884582690004756</v>
      </c>
      <c r="J94" s="19">
        <v>0.27798225760731665</v>
      </c>
      <c r="K94" s="19">
        <v>0.2578615005442886</v>
      </c>
      <c r="L94" s="19">
        <v>0.3187424069815712</v>
      </c>
      <c r="M94" s="19">
        <v>0.2644984200586665</v>
      </c>
      <c r="N94" s="19">
        <v>0.2898575409423727</v>
      </c>
      <c r="O94" s="19">
        <v>0.3264873225701849</v>
      </c>
      <c r="P94" s="19">
        <v>0.256853224501933</v>
      </c>
      <c r="Q94" s="19">
        <v>0.45731719205162946</v>
      </c>
      <c r="R94" s="19">
        <v>0.45469436458177986</v>
      </c>
      <c r="S94" s="19">
        <v>0.3729706879926084</v>
      </c>
      <c r="T94" s="19">
        <v>0.34697897231967356</v>
      </c>
      <c r="U94" s="19">
        <v>0.31059075860901547</v>
      </c>
      <c r="V94" s="19">
        <v>0.4076537327019286</v>
      </c>
      <c r="W94" s="4">
        <v>0.4137115531979445</v>
      </c>
      <c r="X94" s="4">
        <v>0.4530344553501727</v>
      </c>
      <c r="Y94" s="4">
        <v>0.43554770413333105</v>
      </c>
      <c r="Z94" s="4">
        <v>0.4694699081801637</v>
      </c>
      <c r="AA94" s="4">
        <v>0.452836405870448</v>
      </c>
      <c r="AB94" s="4">
        <v>0.44410102275534774</v>
      </c>
      <c r="AC94" s="4">
        <v>0.4603658156568089</v>
      </c>
      <c r="AD94" s="4"/>
      <c r="AE94" s="11" t="s">
        <v>36</v>
      </c>
      <c r="AF94" s="19">
        <v>0.023376113830839953</v>
      </c>
      <c r="AG94" s="19">
        <v>0.022942136465451526</v>
      </c>
      <c r="AH94" s="19">
        <v>0.025531421511134696</v>
      </c>
      <c r="AI94" s="19">
        <v>0.02706051752100435</v>
      </c>
      <c r="AJ94" s="19">
        <v>0.033691644779731696</v>
      </c>
      <c r="AK94" s="19">
        <v>0.044716694324073616</v>
      </c>
      <c r="AL94" s="19">
        <v>0.03816003136964524</v>
      </c>
      <c r="AM94" s="19">
        <v>0.0481793199534055</v>
      </c>
      <c r="AN94" s="19">
        <v>0.04554681596787201</v>
      </c>
      <c r="AO94" s="19">
        <v>0.04018621744408141</v>
      </c>
      <c r="AP94" s="19">
        <v>0.0595993165827409</v>
      </c>
      <c r="AQ94" s="19">
        <v>0.04579904833963933</v>
      </c>
      <c r="AR94" s="19">
        <v>0.04820152917795144</v>
      </c>
      <c r="AS94" s="19">
        <v>0.06700716063287337</v>
      </c>
      <c r="AT94" s="19">
        <v>0.05520161225919723</v>
      </c>
      <c r="AU94" s="19">
        <v>0.12671726095872976</v>
      </c>
      <c r="AV94" s="19">
        <v>0.1268045325783132</v>
      </c>
      <c r="AW94" s="19">
        <v>0.08963967472831998</v>
      </c>
      <c r="AX94" s="19">
        <v>0.08410054023798456</v>
      </c>
      <c r="AY94" s="19">
        <v>0.06034801480177407</v>
      </c>
      <c r="AZ94" s="19">
        <v>0.08062058317473897</v>
      </c>
      <c r="BA94" s="4">
        <v>0.07032206220826899</v>
      </c>
      <c r="BB94" s="4">
        <v>0.07943700772725967</v>
      </c>
      <c r="BC94" s="4">
        <v>0.07898820811252168</v>
      </c>
      <c r="BD94" s="4">
        <v>0.09888785114381127</v>
      </c>
      <c r="BE94" s="4">
        <v>0.07542303438005855</v>
      </c>
      <c r="BF94" s="4">
        <v>0.0763081993229485</v>
      </c>
      <c r="BG94" s="4">
        <v>0.0841505390353642</v>
      </c>
    </row>
    <row r="95" spans="1:59" ht="12.75">
      <c r="A95" s="11" t="s">
        <v>37</v>
      </c>
      <c r="B95" s="19">
        <v>0.3550917348629231</v>
      </c>
      <c r="C95" s="19">
        <v>0.35869060839130085</v>
      </c>
      <c r="D95" s="19">
        <v>0.34710197838529394</v>
      </c>
      <c r="E95" s="19">
        <v>0.34316078639340825</v>
      </c>
      <c r="F95" s="19">
        <v>0.341389870364699</v>
      </c>
      <c r="G95" s="19">
        <v>0.3251173317863798</v>
      </c>
      <c r="H95" s="19">
        <v>0.3367908304571067</v>
      </c>
      <c r="I95" s="19">
        <v>0.3320293098199766</v>
      </c>
      <c r="J95" s="19">
        <v>0.33771959046024125</v>
      </c>
      <c r="K95" s="19">
        <v>0.3659922012628783</v>
      </c>
      <c r="L95" s="19">
        <v>0.3503715199092966</v>
      </c>
      <c r="M95" s="19">
        <v>0.3917199819990023</v>
      </c>
      <c r="N95" s="19">
        <v>0.3846526590839022</v>
      </c>
      <c r="O95" s="19">
        <v>0.3676659689299179</v>
      </c>
      <c r="P95" s="19">
        <v>0.38847712815896396</v>
      </c>
      <c r="Q95" s="19">
        <v>0.2523915973929665</v>
      </c>
      <c r="R95" s="19">
        <v>0.2510980012216365</v>
      </c>
      <c r="S95" s="19">
        <v>0.31200817163458394</v>
      </c>
      <c r="T95" s="19">
        <v>0.33146563966412385</v>
      </c>
      <c r="U95" s="19">
        <v>0.35205507988706114</v>
      </c>
      <c r="V95" s="19">
        <v>0.30848673045372565</v>
      </c>
      <c r="W95" s="4">
        <v>0.31429674187259415</v>
      </c>
      <c r="X95" s="4">
        <v>0.3012987056485291</v>
      </c>
      <c r="Y95" s="4">
        <v>0.3145653044339475</v>
      </c>
      <c r="Z95" s="4">
        <v>0.300325392231466</v>
      </c>
      <c r="AA95" s="4">
        <v>0.33554040681328584</v>
      </c>
      <c r="AB95" s="4">
        <v>0.36053847173583065</v>
      </c>
      <c r="AC95" s="4">
        <v>0.34952256494594963</v>
      </c>
      <c r="AD95" s="4"/>
      <c r="AE95" s="11" t="s">
        <v>37</v>
      </c>
      <c r="AF95" s="19">
        <v>0.031075326019865054</v>
      </c>
      <c r="AG95" s="19">
        <v>0.03279224572496554</v>
      </c>
      <c r="AH95" s="19">
        <v>0.033420544752944224</v>
      </c>
      <c r="AI95" s="19">
        <v>0.03526563095838353</v>
      </c>
      <c r="AJ95" s="19">
        <v>0.0331739919431936</v>
      </c>
      <c r="AK95" s="19">
        <v>0.03278954497877062</v>
      </c>
      <c r="AL95" s="19">
        <v>0.03084569439370813</v>
      </c>
      <c r="AM95" s="19">
        <v>0.03218500265427102</v>
      </c>
      <c r="AN95" s="19">
        <v>0.03235078188237113</v>
      </c>
      <c r="AO95" s="19">
        <v>0.03179121675979304</v>
      </c>
      <c r="AP95" s="19">
        <v>0.03386355569378435</v>
      </c>
      <c r="AQ95" s="19">
        <v>0.03343691408288702</v>
      </c>
      <c r="AR95" s="19">
        <v>0.03661918479157222</v>
      </c>
      <c r="AS95" s="19">
        <v>0.03879180155896946</v>
      </c>
      <c r="AT95" s="19">
        <v>0.03966811503394964</v>
      </c>
      <c r="AU95" s="19">
        <v>0.0413328987078681</v>
      </c>
      <c r="AV95" s="19">
        <v>0.04311129618783566</v>
      </c>
      <c r="AW95" s="19">
        <v>0.045787151738766206</v>
      </c>
      <c r="AX95" s="19">
        <v>0.04262483843293583</v>
      </c>
      <c r="AY95" s="19">
        <v>0.04232277938094874</v>
      </c>
      <c r="AZ95" s="19">
        <v>0.04403383376790004</v>
      </c>
      <c r="BA95" s="4">
        <v>0.04524931971173174</v>
      </c>
      <c r="BB95" s="4">
        <v>0.045360081030342156</v>
      </c>
      <c r="BC95" s="4">
        <v>0.046459066410203656</v>
      </c>
      <c r="BD95" s="4">
        <v>0.04644415649296703</v>
      </c>
      <c r="BE95" s="4">
        <v>0.04763444395274393</v>
      </c>
      <c r="BF95" s="4">
        <v>0.04183495811363885</v>
      </c>
      <c r="BG95" s="4">
        <v>0.042093723889767586</v>
      </c>
    </row>
    <row r="96" spans="1:59" ht="12.75">
      <c r="A96" s="11" t="s">
        <v>38</v>
      </c>
      <c r="B96" s="19">
        <v>0.024277940384571626</v>
      </c>
      <c r="C96" s="19">
        <v>0.04686518975866601</v>
      </c>
      <c r="D96" s="19">
        <v>0.048320003929041046</v>
      </c>
      <c r="E96" s="19">
        <v>0.06579799775836284</v>
      </c>
      <c r="F96" s="19">
        <v>0.04355381468433952</v>
      </c>
      <c r="G96" s="19">
        <v>0.05104401108013532</v>
      </c>
      <c r="H96" s="19">
        <v>0.05263848702824247</v>
      </c>
      <c r="I96" s="19">
        <v>0.04848829406618675</v>
      </c>
      <c r="J96" s="19">
        <v>0.05594193979952504</v>
      </c>
      <c r="K96" s="19">
        <v>0.05527276321094242</v>
      </c>
      <c r="L96" s="19">
        <v>0.05579671009577635</v>
      </c>
      <c r="M96" s="19">
        <v>0.06543251265989575</v>
      </c>
      <c r="N96" s="19">
        <v>0.06349030302670208</v>
      </c>
      <c r="O96" s="19">
        <v>0.05317949114468079</v>
      </c>
      <c r="P96" s="19">
        <v>0.057252707778962596</v>
      </c>
      <c r="Q96" s="19">
        <v>0.03980973863348244</v>
      </c>
      <c r="R96" s="19">
        <v>0.04557041358622074</v>
      </c>
      <c r="S96" s="19">
        <v>0.06391730806006896</v>
      </c>
      <c r="T96" s="19">
        <v>0.0712708369378153</v>
      </c>
      <c r="U96" s="19">
        <v>0.07244200967905712</v>
      </c>
      <c r="V96" s="19">
        <v>0.05432902364569495</v>
      </c>
      <c r="W96" s="4">
        <v>0.05378343827566316</v>
      </c>
      <c r="X96" s="4">
        <v>0.050102147207412795</v>
      </c>
      <c r="Y96" s="4">
        <v>0.05397478475193471</v>
      </c>
      <c r="Z96" s="4">
        <v>0.06250264963665503</v>
      </c>
      <c r="AA96" s="4">
        <v>0.053327239665564054</v>
      </c>
      <c r="AB96" s="4">
        <v>0.05978391860150769</v>
      </c>
      <c r="AC96" s="4">
        <v>0.0503588583684066</v>
      </c>
      <c r="AD96" s="4"/>
      <c r="AE96" s="11" t="s">
        <v>38</v>
      </c>
      <c r="AF96" s="19">
        <v>0.0068822729155811726</v>
      </c>
      <c r="AG96" s="19">
        <v>0.01472375865496489</v>
      </c>
      <c r="AH96" s="19">
        <v>0.015867686436541677</v>
      </c>
      <c r="AI96" s="19">
        <v>0.022116100922952717</v>
      </c>
      <c r="AJ96" s="19">
        <v>0.015595620968751455</v>
      </c>
      <c r="AK96" s="19">
        <v>0.018904352743974284</v>
      </c>
      <c r="AL96" s="19">
        <v>0.019025970966872835</v>
      </c>
      <c r="AM96" s="19">
        <v>0.01823518846371943</v>
      </c>
      <c r="AN96" s="19">
        <v>0.020443203851008895</v>
      </c>
      <c r="AO96" s="19">
        <v>0.019024585281064574</v>
      </c>
      <c r="AP96" s="19">
        <v>0.02085561147651469</v>
      </c>
      <c r="AQ96" s="19">
        <v>0.021718446152023507</v>
      </c>
      <c r="AR96" s="19">
        <v>0.019718470648645247</v>
      </c>
      <c r="AS96" s="19">
        <v>0.019841811326358056</v>
      </c>
      <c r="AT96" s="19">
        <v>0.020359491553764847</v>
      </c>
      <c r="AU96" s="19">
        <v>0.020866026291117907</v>
      </c>
      <c r="AV96" s="19">
        <v>0.021628477897445313</v>
      </c>
      <c r="AW96" s="19">
        <v>0.021646558994060882</v>
      </c>
      <c r="AX96" s="19">
        <v>0.022032003132459066</v>
      </c>
      <c r="AY96" s="19">
        <v>0.020991744253177826</v>
      </c>
      <c r="AZ96" s="19">
        <v>0.020184181363548732</v>
      </c>
      <c r="BA96" s="4">
        <v>0.021522141881152833</v>
      </c>
      <c r="BB96" s="4">
        <v>0.02220171741291475</v>
      </c>
      <c r="BC96" s="4">
        <v>0.024152065956883326</v>
      </c>
      <c r="BD96" s="4">
        <v>0.029868645243224766</v>
      </c>
      <c r="BE96" s="4">
        <v>0.021599569928003853</v>
      </c>
      <c r="BF96" s="4">
        <v>0.018895693150672844</v>
      </c>
      <c r="BG96" s="4">
        <v>0.016905796305693076</v>
      </c>
    </row>
    <row r="97" spans="1:59" ht="12.75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  <c r="X97" s="4"/>
      <c r="Y97" s="4"/>
      <c r="Z97" s="4"/>
      <c r="AC97" s="4"/>
      <c r="AD97" s="4"/>
      <c r="AE97" s="11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4"/>
      <c r="BB97" s="4"/>
      <c r="BC97" s="4"/>
      <c r="BD97" s="4"/>
      <c r="BF97" s="4"/>
      <c r="BG97" s="4"/>
    </row>
    <row r="98" spans="1:59" ht="12.75">
      <c r="A98" s="10" t="s">
        <v>53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  <c r="X98" s="4"/>
      <c r="Y98" s="4"/>
      <c r="Z98" s="4"/>
      <c r="AC98" s="4"/>
      <c r="AD98" s="4"/>
      <c r="AE98" s="10" t="s">
        <v>53</v>
      </c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4"/>
      <c r="BB98" s="4"/>
      <c r="BC98" s="4"/>
      <c r="BD98" s="4"/>
      <c r="BF98" s="4"/>
      <c r="BG98" s="4"/>
    </row>
    <row r="99" spans="1:59" ht="12.75">
      <c r="A99" t="s">
        <v>40</v>
      </c>
      <c r="B99" s="19">
        <v>1</v>
      </c>
      <c r="C99" s="19">
        <v>1</v>
      </c>
      <c r="D99" s="19">
        <v>1</v>
      </c>
      <c r="E99" s="19">
        <v>1</v>
      </c>
      <c r="F99" s="19">
        <v>1</v>
      </c>
      <c r="G99" s="19">
        <v>1</v>
      </c>
      <c r="H99" s="19">
        <v>1</v>
      </c>
      <c r="I99" s="19">
        <v>1</v>
      </c>
      <c r="J99" s="19">
        <v>1</v>
      </c>
      <c r="K99" s="19">
        <v>1</v>
      </c>
      <c r="L99" s="19">
        <v>1</v>
      </c>
      <c r="M99" s="19">
        <v>1</v>
      </c>
      <c r="N99" s="19">
        <v>1</v>
      </c>
      <c r="O99" s="19">
        <v>1</v>
      </c>
      <c r="P99" s="19">
        <v>1</v>
      </c>
      <c r="Q99" s="19">
        <v>1</v>
      </c>
      <c r="R99" s="19">
        <v>1</v>
      </c>
      <c r="S99" s="19">
        <v>1</v>
      </c>
      <c r="T99" s="19">
        <v>1</v>
      </c>
      <c r="U99" s="19">
        <v>1</v>
      </c>
      <c r="V99" s="19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/>
      <c r="AE99" t="s">
        <v>40</v>
      </c>
      <c r="AF99" s="19">
        <v>0.0031060063739829185</v>
      </c>
      <c r="AG99" s="19">
        <v>0.0035158216266571334</v>
      </c>
      <c r="AH99" s="19">
        <v>0.003456773757343091</v>
      </c>
      <c r="AI99" s="19">
        <v>0.004364539370411476</v>
      </c>
      <c r="AJ99" s="19">
        <v>0.00432430527345422</v>
      </c>
      <c r="AK99" s="19">
        <v>0.004828510914792883</v>
      </c>
      <c r="AL99" s="19">
        <v>0.004646020161144326</v>
      </c>
      <c r="AM99" s="19">
        <v>0.004699664357520425</v>
      </c>
      <c r="AN99" s="19">
        <v>0.005118033640997554</v>
      </c>
      <c r="AO99" s="19">
        <v>0.0046265388589590275</v>
      </c>
      <c r="AP99" s="19">
        <v>0.0050213842525870704</v>
      </c>
      <c r="AQ99" s="19">
        <v>0.004779484749759481</v>
      </c>
      <c r="AR99" s="19">
        <v>0.004401372302992195</v>
      </c>
      <c r="AS99" s="19">
        <v>0.005239880670298615</v>
      </c>
      <c r="AT99" s="19">
        <v>0.005388231400509564</v>
      </c>
      <c r="AU99" s="19">
        <v>0.005189232742132986</v>
      </c>
      <c r="AV99" s="19">
        <v>0.005212939217660907</v>
      </c>
      <c r="AW99" s="19">
        <v>0.005334980117535169</v>
      </c>
      <c r="AX99" s="19">
        <v>0.005406880740165767</v>
      </c>
      <c r="AY99" s="19">
        <v>0.0052812934335234795</v>
      </c>
      <c r="AZ99" s="19">
        <v>0.005374748541090764</v>
      </c>
      <c r="BA99" s="4">
        <v>0.005484908546073079</v>
      </c>
      <c r="BB99" s="4">
        <v>0.005546524238662412</v>
      </c>
      <c r="BC99" s="4">
        <v>0.0057695617171777255</v>
      </c>
      <c r="BD99" s="4">
        <v>0.006078177630721464</v>
      </c>
      <c r="BE99" s="4">
        <v>0.00557398520899243</v>
      </c>
      <c r="BF99" s="4">
        <v>0.005595526000309885</v>
      </c>
      <c r="BG99" s="4">
        <v>0.005321663078196021</v>
      </c>
    </row>
    <row r="100" spans="1:59" ht="12.75">
      <c r="A100" t="s">
        <v>41</v>
      </c>
      <c r="B100" s="19">
        <v>0.07311017783612687</v>
      </c>
      <c r="C100" s="19">
        <v>0.06591623250867888</v>
      </c>
      <c r="D100" s="19">
        <v>0.06825065434645605</v>
      </c>
      <c r="E100" s="19">
        <v>0.0868401893200236</v>
      </c>
      <c r="F100" s="19">
        <v>0.09441697010784084</v>
      </c>
      <c r="G100" s="19">
        <v>0.0894608960213141</v>
      </c>
      <c r="H100" s="19">
        <v>0.09712616349302505</v>
      </c>
      <c r="I100" s="19">
        <v>0.08220499261004562</v>
      </c>
      <c r="J100" s="19">
        <v>0.06523790254272045</v>
      </c>
      <c r="K100" s="19">
        <v>0.07111488375382526</v>
      </c>
      <c r="L100" s="19">
        <v>0.06932939349732789</v>
      </c>
      <c r="M100" s="19">
        <v>0.06530778672634174</v>
      </c>
      <c r="N100" s="19">
        <v>0.04180271129543074</v>
      </c>
      <c r="O100" s="19">
        <v>0.031528350535477916</v>
      </c>
      <c r="P100" s="19">
        <v>0.030269738125414187</v>
      </c>
      <c r="Q100" s="19">
        <v>0.033038888600317964</v>
      </c>
      <c r="R100" s="19">
        <v>0.03499490570725122</v>
      </c>
      <c r="S100" s="19">
        <v>0.028014143077286762</v>
      </c>
      <c r="T100" s="19">
        <v>0.02529054762215161</v>
      </c>
      <c r="U100" s="19">
        <v>0.04538886722266843</v>
      </c>
      <c r="V100" s="19">
        <v>0.04560406079744884</v>
      </c>
      <c r="W100" s="4">
        <v>0.0484108854036134</v>
      </c>
      <c r="X100" s="4">
        <v>0.049227224810832804</v>
      </c>
      <c r="Y100" s="4">
        <v>0.0438029285338067</v>
      </c>
      <c r="Z100" s="4">
        <v>0.023261911033275583</v>
      </c>
      <c r="AA100" s="4">
        <v>0.0248759469255131</v>
      </c>
      <c r="AB100" s="4">
        <v>0.016720051176148516</v>
      </c>
      <c r="AC100" s="4">
        <v>0.018587673656844873</v>
      </c>
      <c r="AD100" s="4"/>
      <c r="AE100" t="s">
        <v>41</v>
      </c>
      <c r="AF100" s="19">
        <v>0.0009804449678808313</v>
      </c>
      <c r="AG100" s="19">
        <v>0.0009692665775774764</v>
      </c>
      <c r="AH100" s="19">
        <v>0.0010356506132574049</v>
      </c>
      <c r="AI100" s="19">
        <v>0.0016543565273983906</v>
      </c>
      <c r="AJ100" s="19">
        <v>0.0018331395813898478</v>
      </c>
      <c r="AK100" s="19">
        <v>0.0019129626010313942</v>
      </c>
      <c r="AL100" s="19">
        <v>0.00196420863153415</v>
      </c>
      <c r="AM100" s="19">
        <v>0.001727627976354429</v>
      </c>
      <c r="AN100" s="19">
        <v>0.0015348363362644186</v>
      </c>
      <c r="AO100" s="19">
        <v>0.0015466554770231435</v>
      </c>
      <c r="AP100" s="19">
        <v>0.0016295137824885275</v>
      </c>
      <c r="AQ100" s="19">
        <v>0.0015419484356386079</v>
      </c>
      <c r="AR100" s="19">
        <v>0.0009488534227934737</v>
      </c>
      <c r="AS100" s="19">
        <v>0.0008370811927303876</v>
      </c>
      <c r="AT100" s="19">
        <v>0.000838971419603154</v>
      </c>
      <c r="AU100" s="19">
        <v>0.0008866930474725854</v>
      </c>
      <c r="AV100" s="19">
        <v>0.0009254887194815408</v>
      </c>
      <c r="AW100" s="19">
        <v>0.0007390543827174638</v>
      </c>
      <c r="AX100" s="19">
        <v>0.0007404939967345117</v>
      </c>
      <c r="AY100" s="19">
        <v>0.0013393133305776893</v>
      </c>
      <c r="AZ100" s="19">
        <v>0.0013676586307694125</v>
      </c>
      <c r="BA100" s="4">
        <v>0.0016332289217490894</v>
      </c>
      <c r="BB100" s="4">
        <v>0.0016876705519625766</v>
      </c>
      <c r="BC100" s="4">
        <v>0.0015428358987545916</v>
      </c>
      <c r="BD100" s="4">
        <v>0.0008705597171909723</v>
      </c>
      <c r="BE100" s="4">
        <v>0.0009201658523124147</v>
      </c>
      <c r="BF100" s="4">
        <v>0.0006793483707232756</v>
      </c>
      <c r="BG100" s="4">
        <v>0.0006330409600707322</v>
      </c>
    </row>
    <row r="101" spans="1:59" ht="12.75">
      <c r="A101" t="s">
        <v>42</v>
      </c>
      <c r="B101" s="19">
        <v>0.014450665131569698</v>
      </c>
      <c r="C101" s="19">
        <v>0.014787734009502592</v>
      </c>
      <c r="D101" s="19">
        <v>0.03387631278461638</v>
      </c>
      <c r="E101" s="19">
        <v>0.04166841139208541</v>
      </c>
      <c r="F101" s="19">
        <v>0.15281619669643728</v>
      </c>
      <c r="G101" s="19">
        <v>0.17626796545636989</v>
      </c>
      <c r="H101" s="19">
        <v>0.11913978790748316</v>
      </c>
      <c r="I101" s="19">
        <v>0.09998909293989837</v>
      </c>
      <c r="J101" s="19">
        <v>0.17686740242380508</v>
      </c>
      <c r="K101" s="19">
        <v>0.06763620396163064</v>
      </c>
      <c r="L101" s="19">
        <v>0.09920323097415938</v>
      </c>
      <c r="M101" s="19">
        <v>0.03691107790010947</v>
      </c>
      <c r="N101" s="19">
        <v>0.019590426542026303</v>
      </c>
      <c r="O101" s="19">
        <v>0.08446024055454847</v>
      </c>
      <c r="P101" s="19">
        <v>0.03446876036404755</v>
      </c>
      <c r="Q101" s="19">
        <v>0.026954593511533575</v>
      </c>
      <c r="R101" s="19">
        <v>0.02421323543973809</v>
      </c>
      <c r="S101" s="19">
        <v>0.037526426377766244</v>
      </c>
      <c r="T101" s="19">
        <v>0.025018430973127743</v>
      </c>
      <c r="U101" s="19">
        <v>0.021745796585588423</v>
      </c>
      <c r="V101" s="19">
        <v>0.03040207782926579</v>
      </c>
      <c r="W101" s="4">
        <v>0.04034764089004214</v>
      </c>
      <c r="X101" s="4">
        <v>0.06533232585538643</v>
      </c>
      <c r="Y101" s="4">
        <v>0.05334749424621302</v>
      </c>
      <c r="Z101" s="4">
        <v>0.05035486169260266</v>
      </c>
      <c r="AA101" s="4">
        <v>0.03774490566832352</v>
      </c>
      <c r="AB101" s="4">
        <v>0.10148516331842335</v>
      </c>
      <c r="AC101" s="4">
        <v>0.07247857976252821</v>
      </c>
      <c r="AD101" s="4"/>
      <c r="AE101" t="s">
        <v>42</v>
      </c>
      <c r="AF101" s="19">
        <v>0.00015235114250471092</v>
      </c>
      <c r="AG101" s="19">
        <v>0.00017586137617210573</v>
      </c>
      <c r="AH101" s="19">
        <v>0.0003656166130732765</v>
      </c>
      <c r="AI101" s="19">
        <v>0.000584163655618781</v>
      </c>
      <c r="AJ101" s="19">
        <v>0.0022084521882985804</v>
      </c>
      <c r="AK101" s="19">
        <v>0.003227583499591035</v>
      </c>
      <c r="AL101" s="19">
        <v>0.0022271612205410148</v>
      </c>
      <c r="AM101" s="19">
        <v>0.0019152294227617957</v>
      </c>
      <c r="AN101" s="19">
        <v>0.0036543850525477027</v>
      </c>
      <c r="AO101" s="19">
        <v>0.0012905687859513962</v>
      </c>
      <c r="AP101" s="19">
        <v>0.002175902131498248</v>
      </c>
      <c r="AQ101" s="19">
        <v>0.0007852778382166469</v>
      </c>
      <c r="AR101" s="19">
        <v>0.00035108592934731016</v>
      </c>
      <c r="AS101" s="19">
        <v>0.0019272359925979025</v>
      </c>
      <c r="AT101" s="19">
        <v>0.0008551047889311597</v>
      </c>
      <c r="AU101" s="19">
        <v>0.0005584641553423275</v>
      </c>
      <c r="AV101" s="19">
        <v>0.0005049427811291251</v>
      </c>
      <c r="AW101" s="19">
        <v>0.0008400389038427814</v>
      </c>
      <c r="AX101" s="19">
        <v>0.0006087033732217532</v>
      </c>
      <c r="AY101" s="19">
        <v>0.0004597629317556117</v>
      </c>
      <c r="AZ101" s="19">
        <v>0.0005808875779377454</v>
      </c>
      <c r="BA101" s="4">
        <v>0.0006885292595379214</v>
      </c>
      <c r="BB101" s="4">
        <v>0.0011068817691278028</v>
      </c>
      <c r="BC101" s="4">
        <v>0.0009692430312846799</v>
      </c>
      <c r="BD101" s="4">
        <v>0.0010241944609673788</v>
      </c>
      <c r="BE101" s="4">
        <v>0.0006402143592981981</v>
      </c>
      <c r="BF101" s="4">
        <v>0.001991777816731401</v>
      </c>
      <c r="BG101" s="4">
        <v>0.0013998861707951729</v>
      </c>
    </row>
    <row r="102" spans="1:59" ht="12.75">
      <c r="A102" t="s">
        <v>43</v>
      </c>
      <c r="B102" s="19">
        <v>0.8764016593830016</v>
      </c>
      <c r="C102" s="19">
        <v>0.8013552156046629</v>
      </c>
      <c r="D102" s="19">
        <v>0.7915257174614281</v>
      </c>
      <c r="E102" s="19">
        <v>0.6714040145968728</v>
      </c>
      <c r="F102" s="19">
        <v>0.6899183356866729</v>
      </c>
      <c r="G102" s="19">
        <v>0.6472682766901109</v>
      </c>
      <c r="H102" s="19">
        <v>0.6714763655407244</v>
      </c>
      <c r="I102" s="19">
        <v>0.7351347822948776</v>
      </c>
      <c r="J102" s="19">
        <v>0.675284471607003</v>
      </c>
      <c r="K102" s="19">
        <v>0.7638672724023867</v>
      </c>
      <c r="L102" s="19">
        <v>0.7306982188084733</v>
      </c>
      <c r="M102" s="19">
        <v>0.7956678465061447</v>
      </c>
      <c r="N102" s="19">
        <v>0.8362931335493712</v>
      </c>
      <c r="O102" s="19">
        <v>0.794369640598868</v>
      </c>
      <c r="P102" s="19">
        <v>0.8435384425121752</v>
      </c>
      <c r="Q102" s="19">
        <v>0.8394921464377532</v>
      </c>
      <c r="R102" s="19">
        <v>0.8371394087845715</v>
      </c>
      <c r="S102" s="19">
        <v>0.8016959794694434</v>
      </c>
      <c r="T102" s="19">
        <v>0.8137561851209706</v>
      </c>
      <c r="U102" s="19">
        <v>0.803153227665806</v>
      </c>
      <c r="V102" s="19">
        <v>0.8066471982060825</v>
      </c>
      <c r="W102" s="4">
        <v>0.7940085310293606</v>
      </c>
      <c r="X102" s="4">
        <v>0.7858647362495089</v>
      </c>
      <c r="Y102" s="4">
        <v>0.7865137320319908</v>
      </c>
      <c r="Z102" s="4">
        <v>0.7745499814604042</v>
      </c>
      <c r="AA102" s="4">
        <v>0.8326103627848374</v>
      </c>
      <c r="AB102" s="4">
        <v>0.7747370022457064</v>
      </c>
      <c r="AC102" s="4">
        <v>0.8114129275711287</v>
      </c>
      <c r="AD102" s="4"/>
      <c r="AE102" t="s">
        <v>43</v>
      </c>
      <c r="AF102" s="19">
        <v>0.007519192756598061</v>
      </c>
      <c r="AG102" s="19">
        <v>0.007817627731297488</v>
      </c>
      <c r="AH102" s="19">
        <v>0.007829876692926254</v>
      </c>
      <c r="AI102" s="19">
        <v>0.008325769185767782</v>
      </c>
      <c r="AJ102" s="19">
        <v>0.00793442286445231</v>
      </c>
      <c r="AK102" s="19">
        <v>0.007789407923188858</v>
      </c>
      <c r="AL102" s="19">
        <v>0.007494678690295492</v>
      </c>
      <c r="AM102" s="19">
        <v>0.008183097132549097</v>
      </c>
      <c r="AN102" s="19">
        <v>0.008157195188848842</v>
      </c>
      <c r="AO102" s="19">
        <v>0.00812389926615311</v>
      </c>
      <c r="AP102" s="19">
        <v>0.008284263756287491</v>
      </c>
      <c r="AQ102" s="19">
        <v>0.008344791945369062</v>
      </c>
      <c r="AR102" s="19">
        <v>0.008580088815402388</v>
      </c>
      <c r="AS102" s="19">
        <v>0.009318303350304586</v>
      </c>
      <c r="AT102" s="19">
        <v>0.009942782123079008</v>
      </c>
      <c r="AU102" s="19">
        <v>0.010279734001315585</v>
      </c>
      <c r="AV102" s="19">
        <v>0.010747804271341145</v>
      </c>
      <c r="AW102" s="19">
        <v>0.010957815554769886</v>
      </c>
      <c r="AX102" s="19">
        <v>0.010504334496477462</v>
      </c>
      <c r="AY102" s="19">
        <v>0.01050621170654601</v>
      </c>
      <c r="AZ102" s="19">
        <v>0.011124178564674856</v>
      </c>
      <c r="BA102" s="4">
        <v>0.011476452112491436</v>
      </c>
      <c r="BB102" s="4">
        <v>0.01143156865010308</v>
      </c>
      <c r="BC102" s="4">
        <v>0.011637457216691897</v>
      </c>
      <c r="BD102" s="4">
        <v>0.01156629621960279</v>
      </c>
      <c r="BE102" s="4">
        <v>0.012037117100394618</v>
      </c>
      <c r="BF102" s="4">
        <v>0.010268119820782589</v>
      </c>
      <c r="BG102" s="4">
        <v>0.010325551711881481</v>
      </c>
    </row>
    <row r="103" spans="1:59" ht="12.75">
      <c r="A103" t="s">
        <v>44</v>
      </c>
      <c r="B103" s="19">
        <v>0.03603749764930172</v>
      </c>
      <c r="C103" s="19">
        <v>0.11794081787715559</v>
      </c>
      <c r="D103" s="19">
        <v>0.10634731540749945</v>
      </c>
      <c r="E103" s="19">
        <v>0.2000873846910181</v>
      </c>
      <c r="F103" s="19">
        <v>0.06284849750904911</v>
      </c>
      <c r="G103" s="19">
        <v>0.08700286183220499</v>
      </c>
      <c r="H103" s="19">
        <v>0.11225768305876728</v>
      </c>
      <c r="I103" s="19">
        <v>0.08267113215517845</v>
      </c>
      <c r="J103" s="19">
        <v>0.08261022342647162</v>
      </c>
      <c r="K103" s="19">
        <v>0.09738163988215741</v>
      </c>
      <c r="L103" s="19">
        <v>0.10076915672003957</v>
      </c>
      <c r="M103" s="19">
        <v>0.10211328886740409</v>
      </c>
      <c r="N103" s="19">
        <v>0.10231372861317178</v>
      </c>
      <c r="O103" s="19">
        <v>0.0896417683111056</v>
      </c>
      <c r="P103" s="19">
        <v>0.09172305899836286</v>
      </c>
      <c r="Q103" s="19">
        <v>0.10051437145039524</v>
      </c>
      <c r="R103" s="19">
        <v>0.10365245006843929</v>
      </c>
      <c r="S103" s="19">
        <v>0.13276345107550358</v>
      </c>
      <c r="T103" s="19">
        <v>0.13593483628375017</v>
      </c>
      <c r="U103" s="19">
        <v>0.12971210852593715</v>
      </c>
      <c r="V103" s="19">
        <v>0.1173466631672027</v>
      </c>
      <c r="W103" s="4">
        <v>0.11723294267698388</v>
      </c>
      <c r="X103" s="4">
        <v>0.09957571308427178</v>
      </c>
      <c r="Y103" s="4">
        <v>0.11633584518798945</v>
      </c>
      <c r="Z103" s="4">
        <v>0.15183324581371752</v>
      </c>
      <c r="AA103" s="4">
        <v>0.10476878462132602</v>
      </c>
      <c r="AB103" s="4">
        <v>0.10705778325972179</v>
      </c>
      <c r="AC103" s="4">
        <v>0.09752081900949837</v>
      </c>
      <c r="AD103" s="4"/>
      <c r="AE103" t="s">
        <v>44</v>
      </c>
      <c r="AF103" s="19">
        <v>0.0010015383281376938</v>
      </c>
      <c r="AG103" s="19">
        <v>0.003953950330233288</v>
      </c>
      <c r="AH103" s="19">
        <v>0.0035879521051029035</v>
      </c>
      <c r="AI103" s="19">
        <v>0.008115252209892511</v>
      </c>
      <c r="AJ103" s="19">
        <v>0.0026634339025914484</v>
      </c>
      <c r="AK103" s="19">
        <v>0.0038448147024300883</v>
      </c>
      <c r="AL103" s="19">
        <v>0.004944785999444325</v>
      </c>
      <c r="AM103" s="19">
        <v>0.0035702682236815144</v>
      </c>
      <c r="AN103" s="19">
        <v>0.0038068941209151875</v>
      </c>
      <c r="AO103" s="19">
        <v>0.00410385883129918</v>
      </c>
      <c r="AP103" s="19">
        <v>0.0044182884737524976</v>
      </c>
      <c r="AQ103" s="19">
        <v>0.004164382936133373</v>
      </c>
      <c r="AR103" s="19">
        <v>0.0034244675869657794</v>
      </c>
      <c r="AS103" s="19">
        <v>0.003718563858512322</v>
      </c>
      <c r="AT103" s="19">
        <v>0.0037650986569003255</v>
      </c>
      <c r="AU103" s="19">
        <v>0.00393933444171254</v>
      </c>
      <c r="AV103" s="19">
        <v>0.003678719682426548</v>
      </c>
      <c r="AW103" s="19">
        <v>0.00418779628124101</v>
      </c>
      <c r="AX103" s="19">
        <v>0.004218158592657677</v>
      </c>
      <c r="AY103" s="19">
        <v>0.004089994549399344</v>
      </c>
      <c r="AZ103" s="19">
        <v>0.0042119605517621705</v>
      </c>
      <c r="BA103" s="4">
        <v>0.00470973963428729</v>
      </c>
      <c r="BB103" s="4">
        <v>0.004263488823531566</v>
      </c>
      <c r="BC103" s="4">
        <v>0.005215176911423864</v>
      </c>
      <c r="BD103" s="4">
        <v>0.007006317409208909</v>
      </c>
      <c r="BE103" s="4">
        <v>0.004321477995474058</v>
      </c>
      <c r="BF103" s="4">
        <v>0.0038649653125473237</v>
      </c>
      <c r="BG103" s="4">
        <v>0.003459284730763736</v>
      </c>
    </row>
    <row r="104" spans="1:59" ht="12.75">
      <c r="A104" s="11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  <c r="X104" s="4"/>
      <c r="Y104" s="4"/>
      <c r="Z104" s="4"/>
      <c r="AC104" s="4"/>
      <c r="AD104" s="4"/>
      <c r="AE104" s="11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4"/>
      <c r="BB104" s="4"/>
      <c r="BC104" s="4"/>
      <c r="BD104" s="4"/>
      <c r="BF104" s="4"/>
      <c r="BG104" s="4"/>
    </row>
    <row r="105" spans="1:59" ht="12.75">
      <c r="A105" s="10" t="s">
        <v>54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  <c r="X105" s="4"/>
      <c r="Y105" s="4"/>
      <c r="Z105" s="4"/>
      <c r="AC105" s="4"/>
      <c r="AD105" s="4"/>
      <c r="AE105" s="10" t="s">
        <v>54</v>
      </c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4"/>
      <c r="BB105" s="4"/>
      <c r="BC105" s="4"/>
      <c r="BD105" s="4"/>
      <c r="BF105" s="4"/>
      <c r="BG105" s="4"/>
    </row>
    <row r="106" spans="1:59" ht="12.75">
      <c r="A106" t="s">
        <v>40</v>
      </c>
      <c r="B106" s="19">
        <v>1</v>
      </c>
      <c r="C106" s="19">
        <v>1</v>
      </c>
      <c r="D106" s="19">
        <v>1</v>
      </c>
      <c r="E106" s="19">
        <v>1</v>
      </c>
      <c r="F106" s="19">
        <v>1</v>
      </c>
      <c r="G106" s="19">
        <v>1</v>
      </c>
      <c r="H106" s="19">
        <v>1</v>
      </c>
      <c r="I106" s="19">
        <v>1</v>
      </c>
      <c r="J106" s="19">
        <v>1</v>
      </c>
      <c r="K106" s="19">
        <v>1</v>
      </c>
      <c r="L106" s="19">
        <v>1</v>
      </c>
      <c r="M106" s="19">
        <v>1</v>
      </c>
      <c r="N106" s="19">
        <v>1</v>
      </c>
      <c r="O106" s="19">
        <v>1</v>
      </c>
      <c r="P106" s="19">
        <v>1</v>
      </c>
      <c r="Q106" s="19">
        <v>1</v>
      </c>
      <c r="R106" s="19">
        <v>1</v>
      </c>
      <c r="S106" s="19">
        <v>1</v>
      </c>
      <c r="T106" s="19">
        <v>1</v>
      </c>
      <c r="U106" s="19">
        <v>1</v>
      </c>
      <c r="V106" s="19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/>
      <c r="AE106" t="s">
        <v>40</v>
      </c>
      <c r="AF106" s="19">
        <v>0.009726535447237311</v>
      </c>
      <c r="AG106" s="19">
        <v>0.010364217682655398</v>
      </c>
      <c r="AH106" s="19">
        <v>0.010506035731811397</v>
      </c>
      <c r="AI106" s="19">
        <v>0.010881156348331028</v>
      </c>
      <c r="AJ106" s="19">
        <v>0.010389829099828081</v>
      </c>
      <c r="AK106" s="19">
        <v>0.012198218035957335</v>
      </c>
      <c r="AL106" s="19">
        <v>0.011559067641921394</v>
      </c>
      <c r="AM106" s="19">
        <v>0.011787325850973142</v>
      </c>
      <c r="AN106" s="19">
        <v>0.0125945435037659</v>
      </c>
      <c r="AO106" s="19">
        <v>0.011922739618264457</v>
      </c>
      <c r="AP106" s="19">
        <v>0.013673592973382763</v>
      </c>
      <c r="AQ106" s="19">
        <v>0.013160671190805847</v>
      </c>
      <c r="AR106" s="19">
        <v>0.013020478120448563</v>
      </c>
      <c r="AS106" s="19">
        <v>0.014351178622344307</v>
      </c>
      <c r="AT106" s="19">
        <v>0.014193603300672722</v>
      </c>
      <c r="AU106" s="19">
        <v>0.013662563886942395</v>
      </c>
      <c r="AV106" s="19">
        <v>0.013869436767899512</v>
      </c>
      <c r="AW106" s="19">
        <v>0.013350673369269137</v>
      </c>
      <c r="AX106" s="19">
        <v>0.013014213983932193</v>
      </c>
      <c r="AY106" s="19">
        <v>0.012406583711288263</v>
      </c>
      <c r="AZ106" s="19">
        <v>0.012410488101321263</v>
      </c>
      <c r="BA106" s="4">
        <v>0.012590222891466442</v>
      </c>
      <c r="BB106" s="4">
        <v>0.013253432448509649</v>
      </c>
      <c r="BC106" s="4">
        <v>0.014242510812965958</v>
      </c>
      <c r="BD106" s="4">
        <v>0.01489565300175121</v>
      </c>
      <c r="BE106" s="4">
        <v>0.014147146148263292</v>
      </c>
      <c r="BF106" s="4">
        <v>0.013428809826987066</v>
      </c>
      <c r="BG106" s="4">
        <v>0.012787037369169684</v>
      </c>
    </row>
    <row r="107" spans="1:59" ht="12.75">
      <c r="A107" t="s">
        <v>41</v>
      </c>
      <c r="B107" s="19">
        <v>0.4372015885863695</v>
      </c>
      <c r="C107" s="19">
        <v>0.413581532073716</v>
      </c>
      <c r="D107" s="19">
        <v>0.3869159228284443</v>
      </c>
      <c r="E107" s="19">
        <v>0.41473770667473725</v>
      </c>
      <c r="F107" s="19">
        <v>0.41449843278349746</v>
      </c>
      <c r="G107" s="19">
        <v>0.3900632785633561</v>
      </c>
      <c r="H107" s="19">
        <v>0.4354776308132176</v>
      </c>
      <c r="I107" s="19">
        <v>0.4166610895587849</v>
      </c>
      <c r="J107" s="19">
        <v>0.38313176886725303</v>
      </c>
      <c r="K107" s="19">
        <v>0.3534926662804009</v>
      </c>
      <c r="L107" s="19">
        <v>0.3064433197884076</v>
      </c>
      <c r="M107" s="19">
        <v>0.2967491450329929</v>
      </c>
      <c r="N107" s="19">
        <v>0.28590154022007874</v>
      </c>
      <c r="O107" s="19">
        <v>0.27805144278698646</v>
      </c>
      <c r="P107" s="19">
        <v>0.2993836677536655</v>
      </c>
      <c r="Q107" s="19">
        <v>0.2803500229947777</v>
      </c>
      <c r="R107" s="19">
        <v>0.2708960655304204</v>
      </c>
      <c r="S107" s="19">
        <v>0.227238845359962</v>
      </c>
      <c r="T107" s="19">
        <v>0.21546904302134406</v>
      </c>
      <c r="U107" s="19">
        <v>0.2259329062678893</v>
      </c>
      <c r="V107" s="19">
        <v>0.22379067744867995</v>
      </c>
      <c r="W107" s="4">
        <v>0.19879413186483808</v>
      </c>
      <c r="X107" s="4">
        <v>0.18628388527438614</v>
      </c>
      <c r="Y107" s="4">
        <v>0.17120770018538967</v>
      </c>
      <c r="Z107" s="4">
        <v>0.14688811238761507</v>
      </c>
      <c r="AA107" s="4">
        <v>0.13389786582627414</v>
      </c>
      <c r="AB107" s="4">
        <v>0.10603866159326514</v>
      </c>
      <c r="AC107" s="4">
        <v>0.11283835461803214</v>
      </c>
      <c r="AD107" s="4"/>
      <c r="AE107" t="s">
        <v>41</v>
      </c>
      <c r="AF107" s="19">
        <v>0.01836043405689987</v>
      </c>
      <c r="AG107" s="19">
        <v>0.01792758090294103</v>
      </c>
      <c r="AH107" s="19">
        <v>0.017843948745870003</v>
      </c>
      <c r="AI107" s="19">
        <v>0.019697835434109124</v>
      </c>
      <c r="AJ107" s="19">
        <v>0.019335723489284883</v>
      </c>
      <c r="AK107" s="19">
        <v>0.02107130711632806</v>
      </c>
      <c r="AL107" s="19">
        <v>0.021910835960698167</v>
      </c>
      <c r="AM107" s="19">
        <v>0.021962583503286767</v>
      </c>
      <c r="AN107" s="19">
        <v>0.022181430055063827</v>
      </c>
      <c r="AO107" s="19">
        <v>0.01981222870956346</v>
      </c>
      <c r="AP107" s="19">
        <v>0.019613269115515797</v>
      </c>
      <c r="AQ107" s="19">
        <v>0.019292624866767916</v>
      </c>
      <c r="AR107" s="19">
        <v>0.019197735276205528</v>
      </c>
      <c r="AS107" s="19">
        <v>0.020218906324544362</v>
      </c>
      <c r="AT107" s="19">
        <v>0.021858131367121048</v>
      </c>
      <c r="AU107" s="19">
        <v>0.01980968299258457</v>
      </c>
      <c r="AV107" s="19">
        <v>0.019060977257678934</v>
      </c>
      <c r="AW107" s="19">
        <v>0.015002097851775077</v>
      </c>
      <c r="AX107" s="19">
        <v>0.015185159022584856</v>
      </c>
      <c r="AY107" s="19">
        <v>0.015661171612719696</v>
      </c>
      <c r="AZ107" s="19">
        <v>0.015496973753766111</v>
      </c>
      <c r="BA107" s="4">
        <v>0.01539471399011964</v>
      </c>
      <c r="BB107" s="4">
        <v>0.015260369888011396</v>
      </c>
      <c r="BC107" s="4">
        <v>0.014886192005592684</v>
      </c>
      <c r="BD107" s="4">
        <v>0.013471811138157982</v>
      </c>
      <c r="BE107" s="4">
        <v>0.012570807440030661</v>
      </c>
      <c r="BF107" s="4">
        <v>0.01033988667148706</v>
      </c>
      <c r="BG107" s="4">
        <v>0.009233919331929205</v>
      </c>
    </row>
    <row r="108" spans="1:59" ht="12.75">
      <c r="A108" t="s">
        <v>42</v>
      </c>
      <c r="B108" s="19">
        <v>0.05698213684231431</v>
      </c>
      <c r="C108" s="19">
        <v>0.06941849008998284</v>
      </c>
      <c r="D108" s="19">
        <v>0.10968042515078562</v>
      </c>
      <c r="E108" s="19">
        <v>0.032327573067176006</v>
      </c>
      <c r="F108" s="19">
        <v>0.02693550289080823</v>
      </c>
      <c r="G108" s="19">
        <v>0.08147145482963274</v>
      </c>
      <c r="H108" s="19">
        <v>0.05233977300340572</v>
      </c>
      <c r="I108" s="19">
        <v>0.05877601034345806</v>
      </c>
      <c r="J108" s="19">
        <v>0.09512137507898002</v>
      </c>
      <c r="K108" s="19">
        <v>0.11501008694151509</v>
      </c>
      <c r="L108" s="19">
        <v>0.15654963127181734</v>
      </c>
      <c r="M108" s="19">
        <v>0.12250933682714013</v>
      </c>
      <c r="N108" s="19">
        <v>0.10717761607560705</v>
      </c>
      <c r="O108" s="19">
        <v>0.1331728410634218</v>
      </c>
      <c r="P108" s="19">
        <v>0.06794940089144787</v>
      </c>
      <c r="Q108" s="19">
        <v>0.07775433378410516</v>
      </c>
      <c r="R108" s="19">
        <v>0.09416027483583982</v>
      </c>
      <c r="S108" s="19">
        <v>0.07779445091081054</v>
      </c>
      <c r="T108" s="19">
        <v>0.064369453088151</v>
      </c>
      <c r="U108" s="19">
        <v>0.0606441911100098</v>
      </c>
      <c r="V108" s="19">
        <v>0.08440837874859165</v>
      </c>
      <c r="W108" s="4">
        <v>0.11590726220761705</v>
      </c>
      <c r="X108" s="4">
        <v>0.1416817859861951</v>
      </c>
      <c r="Y108" s="4">
        <v>0.19137089538655902</v>
      </c>
      <c r="Z108" s="4">
        <v>0.1855820725269012</v>
      </c>
      <c r="AA108" s="4">
        <v>0.22271920517671867</v>
      </c>
      <c r="AB108" s="4">
        <v>0.25024891583782155</v>
      </c>
      <c r="AC108" s="4">
        <v>0.21311231907922185</v>
      </c>
      <c r="AD108" s="4"/>
      <c r="AE108" t="s">
        <v>42</v>
      </c>
      <c r="AF108" s="19">
        <v>0.0018812756783143521</v>
      </c>
      <c r="AG108" s="19">
        <v>0.0024336251956942226</v>
      </c>
      <c r="AH108" s="19">
        <v>0.003597715601972259</v>
      </c>
      <c r="AI108" s="19">
        <v>0.0011298930238574673</v>
      </c>
      <c r="AJ108" s="19">
        <v>0.0009352673247924288</v>
      </c>
      <c r="AK108" s="19">
        <v>0.0037687101794918135</v>
      </c>
      <c r="AL108" s="19">
        <v>0.002434267962103925</v>
      </c>
      <c r="AM108" s="19">
        <v>0.002823688119499729</v>
      </c>
      <c r="AN108" s="19">
        <v>0.004836419046353083</v>
      </c>
      <c r="AO108" s="19">
        <v>0.0056553268337518085</v>
      </c>
      <c r="AP108" s="19">
        <v>0.009350283553156952</v>
      </c>
      <c r="AQ108" s="19">
        <v>0.007176831679354311</v>
      </c>
      <c r="AR108" s="19">
        <v>0.0056821468202495565</v>
      </c>
      <c r="AS108" s="19">
        <v>0.008322703480103123</v>
      </c>
      <c r="AT108" s="19">
        <v>0.004440437179464403</v>
      </c>
      <c r="AU108" s="19">
        <v>0.004241467828972302</v>
      </c>
      <c r="AV108" s="19">
        <v>0.0052243615442556365</v>
      </c>
      <c r="AW108" s="19">
        <v>0.0043579392935683345</v>
      </c>
      <c r="AX108" s="19">
        <v>0.003769611650238872</v>
      </c>
      <c r="AY108" s="19">
        <v>0.0030120331836279543</v>
      </c>
      <c r="AZ108" s="19">
        <v>0.0037239607391835305</v>
      </c>
      <c r="BA108" s="4">
        <v>0.00454024124459831</v>
      </c>
      <c r="BB108" s="4">
        <v>0.0057358078151490705</v>
      </c>
      <c r="BC108" s="4">
        <v>0.008582983650581374</v>
      </c>
      <c r="BD108" s="4">
        <v>0.009250457126657518</v>
      </c>
      <c r="BE108" s="4">
        <v>0.009587994197114758</v>
      </c>
      <c r="BF108" s="4">
        <v>0.011787104838826506</v>
      </c>
      <c r="BG108" s="4">
        <v>0.009890406980602286</v>
      </c>
    </row>
    <row r="109" spans="1:59" ht="12.75">
      <c r="A109" t="s">
        <v>43</v>
      </c>
      <c r="B109" s="19">
        <v>0.4673638075090078</v>
      </c>
      <c r="C109" s="19">
        <v>0.46956698942266173</v>
      </c>
      <c r="D109" s="19">
        <v>0.4496455653997292</v>
      </c>
      <c r="E109" s="19">
        <v>0.47839422662256126</v>
      </c>
      <c r="F109" s="19">
        <v>0.49808346658334557</v>
      </c>
      <c r="G109" s="19">
        <v>0.4495785601720662</v>
      </c>
      <c r="H109" s="19">
        <v>0.4376735071215377</v>
      </c>
      <c r="I109" s="19">
        <v>0.45752375694801634</v>
      </c>
      <c r="J109" s="19">
        <v>0.4329979259778841</v>
      </c>
      <c r="K109" s="19">
        <v>0.4625653225696873</v>
      </c>
      <c r="L109" s="19">
        <v>0.46272165115476327</v>
      </c>
      <c r="M109" s="19">
        <v>0.4929106759866086</v>
      </c>
      <c r="N109" s="19">
        <v>0.5249069200154064</v>
      </c>
      <c r="O109" s="19">
        <v>0.5199486001331102</v>
      </c>
      <c r="P109" s="19">
        <v>0.5441836837278368</v>
      </c>
      <c r="Q109" s="19">
        <v>0.5507253026126766</v>
      </c>
      <c r="R109" s="19">
        <v>0.5389420651188491</v>
      </c>
      <c r="S109" s="19">
        <v>0.5954902848842751</v>
      </c>
      <c r="T109" s="19">
        <v>0.5962129141608228</v>
      </c>
      <c r="U109" s="19">
        <v>0.5962843118549481</v>
      </c>
      <c r="V109" s="19">
        <v>0.5941427753661066</v>
      </c>
      <c r="W109" s="4">
        <v>0.5837537263587897</v>
      </c>
      <c r="X109" s="4">
        <v>0.5651020991547476</v>
      </c>
      <c r="Y109" s="4">
        <v>0.549755603188483</v>
      </c>
      <c r="Z109" s="4">
        <v>0.5540626441077473</v>
      </c>
      <c r="AA109" s="4">
        <v>0.5635152056058008</v>
      </c>
      <c r="AB109" s="4">
        <v>0.5634009778845234</v>
      </c>
      <c r="AC109" s="4">
        <v>0.5944254418270785</v>
      </c>
      <c r="AD109" s="4"/>
      <c r="AE109" t="s">
        <v>43</v>
      </c>
      <c r="AF109" s="19">
        <v>0.01255679881448029</v>
      </c>
      <c r="AG109" s="19">
        <v>0.01350383644169406</v>
      </c>
      <c r="AH109" s="19">
        <v>0.01351848814252244</v>
      </c>
      <c r="AI109" s="19">
        <v>0.014789823735351851</v>
      </c>
      <c r="AJ109" s="19">
        <v>0.013762959755321368</v>
      </c>
      <c r="AK109" s="19">
        <v>0.013668123434255865</v>
      </c>
      <c r="AL109" s="19">
        <v>0.01215386090409633</v>
      </c>
      <c r="AM109" s="19">
        <v>0.012773585857814818</v>
      </c>
      <c r="AN109" s="19">
        <v>0.012871204844504441</v>
      </c>
      <c r="AO109" s="19">
        <v>0.012677672930185882</v>
      </c>
      <c r="AP109" s="19">
        <v>0.014285481451183366</v>
      </c>
      <c r="AQ109" s="19">
        <v>0.014234718663913976</v>
      </c>
      <c r="AR109" s="19">
        <v>0.015931415946131348</v>
      </c>
      <c r="AS109" s="19">
        <v>0.016704781257515695</v>
      </c>
      <c r="AT109" s="19">
        <v>0.016896431187841572</v>
      </c>
      <c r="AU109" s="19">
        <v>0.017755353598014428</v>
      </c>
      <c r="AV109" s="19">
        <v>0.018409424313658572</v>
      </c>
      <c r="AW109" s="19">
        <v>0.02036851309329465</v>
      </c>
      <c r="AX109" s="19">
        <v>0.018524511825718418</v>
      </c>
      <c r="AY109" s="19">
        <v>0.018323694159933932</v>
      </c>
      <c r="AZ109" s="19">
        <v>0.01891933444395013</v>
      </c>
      <c r="BA109" s="4">
        <v>0.019367616373380688</v>
      </c>
      <c r="BB109" s="4">
        <v>0.019642302796946544</v>
      </c>
      <c r="BC109" s="4">
        <v>0.02008006835024214</v>
      </c>
      <c r="BD109" s="4">
        <v>0.02027635526011405</v>
      </c>
      <c r="BE109" s="4">
        <v>0.020677086332530265</v>
      </c>
      <c r="BF109" s="4">
        <v>0.017920529225889856</v>
      </c>
      <c r="BG109" s="4">
        <v>0.01817570610500723</v>
      </c>
    </row>
    <row r="110" spans="1:59" ht="12.75">
      <c r="A110" t="s">
        <v>44</v>
      </c>
      <c r="B110" s="19">
        <v>0.03845246706230842</v>
      </c>
      <c r="C110" s="19">
        <v>0.04743298841363951</v>
      </c>
      <c r="D110" s="19">
        <v>0.05375808662104098</v>
      </c>
      <c r="E110" s="19">
        <v>0.07454049363552556</v>
      </c>
      <c r="F110" s="19">
        <v>0.06048259774234871</v>
      </c>
      <c r="G110" s="19">
        <v>0.07888670643494507</v>
      </c>
      <c r="H110" s="19">
        <v>0.07450908906183909</v>
      </c>
      <c r="I110" s="19">
        <v>0.06703914314974084</v>
      </c>
      <c r="J110" s="19">
        <v>0.08874893007588287</v>
      </c>
      <c r="K110" s="19">
        <v>0.06893192420839676</v>
      </c>
      <c r="L110" s="19">
        <v>0.07428539778501177</v>
      </c>
      <c r="M110" s="19">
        <v>0.08783084215325845</v>
      </c>
      <c r="N110" s="19">
        <v>0.08201392368890785</v>
      </c>
      <c r="O110" s="19">
        <v>0.06882711601648163</v>
      </c>
      <c r="P110" s="19">
        <v>0.08848324762704989</v>
      </c>
      <c r="Q110" s="19">
        <v>0.09117034060844055</v>
      </c>
      <c r="R110" s="19">
        <v>0.09600159451489057</v>
      </c>
      <c r="S110" s="19">
        <v>0.09947641884495234</v>
      </c>
      <c r="T110" s="19">
        <v>0.12394858972968213</v>
      </c>
      <c r="U110" s="19">
        <v>0.11713859076715269</v>
      </c>
      <c r="V110" s="19">
        <v>0.09765816843662176</v>
      </c>
      <c r="W110" s="4">
        <v>0.10154487956875509</v>
      </c>
      <c r="X110" s="4">
        <v>0.10693222958467107</v>
      </c>
      <c r="Y110" s="4">
        <v>0.08766580123956826</v>
      </c>
      <c r="Z110" s="4">
        <v>0.11346717097773634</v>
      </c>
      <c r="AA110" s="4">
        <v>0.0798677233912064</v>
      </c>
      <c r="AB110" s="4">
        <v>0.08031144468438997</v>
      </c>
      <c r="AC110" s="4">
        <v>0.07962388447566754</v>
      </c>
      <c r="AD110" s="4"/>
      <c r="AE110" t="s">
        <v>44</v>
      </c>
      <c r="AF110" s="19">
        <v>0.0033465166266662917</v>
      </c>
      <c r="AG110" s="19">
        <v>0.004687672411899805</v>
      </c>
      <c r="AH110" s="19">
        <v>0.00551228705862298</v>
      </c>
      <c r="AI110" s="19">
        <v>0.007537220377625728</v>
      </c>
      <c r="AJ110" s="19">
        <v>0.006158423039704856</v>
      </c>
      <c r="AK110" s="19">
        <v>0.008807017810826205</v>
      </c>
      <c r="AL110" s="19">
        <v>0.008165492711215565</v>
      </c>
      <c r="AM110" s="19">
        <v>0.007261458525273708</v>
      </c>
      <c r="AN110" s="19">
        <v>0.010064203789210894</v>
      </c>
      <c r="AO110" s="19">
        <v>0.007486099177564104</v>
      </c>
      <c r="AP110" s="19">
        <v>0.008869294765834602</v>
      </c>
      <c r="AQ110" s="19">
        <v>0.009863076453150408</v>
      </c>
      <c r="AR110" s="19">
        <v>0.008120552224246597</v>
      </c>
      <c r="AS110" s="19">
        <v>0.007819708687774493</v>
      </c>
      <c r="AT110" s="19">
        <v>0.009567650645574008</v>
      </c>
      <c r="AU110" s="19">
        <v>0.009407567114459055</v>
      </c>
      <c r="AV110" s="19">
        <v>0.009065081939078616</v>
      </c>
      <c r="AW110" s="19">
        <v>0.007852311537571065</v>
      </c>
      <c r="AX110" s="19">
        <v>0.009257737839753321</v>
      </c>
      <c r="AY110" s="19">
        <v>0.008676690721683292</v>
      </c>
      <c r="AZ110" s="19">
        <v>0.008093806870691755</v>
      </c>
      <c r="BA110" s="4">
        <v>0.00936417000154193</v>
      </c>
      <c r="BB110" s="4">
        <v>0.010940263429795144</v>
      </c>
      <c r="BC110" s="4">
        <v>0.00970128887873221</v>
      </c>
      <c r="BD110" s="4">
        <v>0.012831555830881301</v>
      </c>
      <c r="BE110" s="4">
        <v>0.008361317853868745</v>
      </c>
      <c r="BF110" s="4">
        <v>0.0069582719410088405</v>
      </c>
      <c r="BG110" s="4">
        <v>0.006786641210628044</v>
      </c>
    </row>
    <row r="111" spans="1:59" ht="12.75">
      <c r="A111" s="11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  <c r="X111" s="4"/>
      <c r="Y111" s="4"/>
      <c r="Z111" s="4"/>
      <c r="AC111" s="4"/>
      <c r="AD111" s="4"/>
      <c r="AE111" s="11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4"/>
      <c r="BB111" s="4"/>
      <c r="BC111" s="4"/>
      <c r="BD111" s="4"/>
      <c r="BF111" s="4"/>
      <c r="BG111" s="4"/>
    </row>
    <row r="112" spans="1:59" ht="12.75">
      <c r="A112" s="10" t="s">
        <v>55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  <c r="X112" s="4"/>
      <c r="Y112" s="4"/>
      <c r="Z112" s="4"/>
      <c r="AC112" s="4"/>
      <c r="AD112" s="4"/>
      <c r="AE112" s="10" t="s">
        <v>55</v>
      </c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4"/>
      <c r="BB112" s="4"/>
      <c r="BC112" s="4"/>
      <c r="BD112" s="4"/>
      <c r="BF112" s="4"/>
      <c r="BG112" s="4"/>
    </row>
    <row r="113" spans="1:59" ht="12.75">
      <c r="A113" t="s">
        <v>40</v>
      </c>
      <c r="B113" s="19">
        <v>1</v>
      </c>
      <c r="C113" s="19">
        <v>1</v>
      </c>
      <c r="D113" s="19">
        <v>1</v>
      </c>
      <c r="E113" s="19">
        <v>1</v>
      </c>
      <c r="F113" s="19">
        <v>1</v>
      </c>
      <c r="G113" s="19">
        <v>1</v>
      </c>
      <c r="H113" s="19">
        <v>1</v>
      </c>
      <c r="I113" s="19">
        <v>1</v>
      </c>
      <c r="J113" s="19">
        <v>1</v>
      </c>
      <c r="K113" s="19">
        <v>1</v>
      </c>
      <c r="L113" s="19">
        <v>1</v>
      </c>
      <c r="M113" s="19">
        <v>1</v>
      </c>
      <c r="N113" s="19">
        <v>1</v>
      </c>
      <c r="O113" s="19">
        <v>1</v>
      </c>
      <c r="P113" s="19">
        <v>1</v>
      </c>
      <c r="Q113" s="19">
        <v>1</v>
      </c>
      <c r="R113" s="19">
        <v>1</v>
      </c>
      <c r="S113" s="19">
        <v>1</v>
      </c>
      <c r="T113" s="19">
        <v>1</v>
      </c>
      <c r="U113" s="19">
        <v>1</v>
      </c>
      <c r="V113" s="19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/>
      <c r="AE113" t="s">
        <v>40</v>
      </c>
      <c r="AF113" s="19">
        <v>0.0188492288116019</v>
      </c>
      <c r="AG113" s="19">
        <v>0.019067885731040984</v>
      </c>
      <c r="AH113" s="19">
        <v>0.019683504945614112</v>
      </c>
      <c r="AI113" s="19">
        <v>0.020924593915976092</v>
      </c>
      <c r="AJ113" s="19">
        <v>0.021823951670005264</v>
      </c>
      <c r="AK113" s="19">
        <v>0.02343909238604246</v>
      </c>
      <c r="AL113" s="19">
        <v>0.021918441179627685</v>
      </c>
      <c r="AM113" s="19">
        <v>0.024438438202210176</v>
      </c>
      <c r="AN113" s="19">
        <v>0.022873546346431524</v>
      </c>
      <c r="AO113" s="19">
        <v>0.02123793843846321</v>
      </c>
      <c r="AP113" s="19">
        <v>0.02411168320187997</v>
      </c>
      <c r="AQ113" s="19">
        <v>0.020959686177491152</v>
      </c>
      <c r="AR113" s="19">
        <v>0.023419000929019874</v>
      </c>
      <c r="AS113" s="19">
        <v>0.027538535522788943</v>
      </c>
      <c r="AT113" s="19">
        <v>0.02709692464102318</v>
      </c>
      <c r="AU113" s="19">
        <v>0.05054810929346292</v>
      </c>
      <c r="AV113" s="19">
        <v>0.050629781581755046</v>
      </c>
      <c r="AW113" s="19">
        <v>0.03859344641136538</v>
      </c>
      <c r="AX113" s="19">
        <v>0.03544267944833056</v>
      </c>
      <c r="AY113" s="19">
        <v>0.03084724472063502</v>
      </c>
      <c r="AZ113" s="19">
        <v>0.03784665656029073</v>
      </c>
      <c r="BA113" s="4">
        <v>0.03655837636764621</v>
      </c>
      <c r="BB113" s="4">
        <v>0.03860368481099639</v>
      </c>
      <c r="BC113" s="4">
        <v>0.037578406953832445</v>
      </c>
      <c r="BD113" s="4">
        <v>0.04197208450871812</v>
      </c>
      <c r="BE113" s="4">
        <v>0.03501340095819635</v>
      </c>
      <c r="BF113" s="4">
        <v>0.029963924155924037</v>
      </c>
      <c r="BG113" s="4">
        <v>0.03225506134955573</v>
      </c>
    </row>
    <row r="114" spans="1:59" ht="12.75">
      <c r="A114" t="s">
        <v>41</v>
      </c>
      <c r="B114" s="19">
        <v>0.44014220643585594</v>
      </c>
      <c r="C114" s="19">
        <v>0.43449873377801773</v>
      </c>
      <c r="D114" s="19">
        <v>0.399498216674564</v>
      </c>
      <c r="E114" s="19">
        <v>0.38527555869687624</v>
      </c>
      <c r="F114" s="19">
        <v>0.3517578279119915</v>
      </c>
      <c r="G114" s="19">
        <v>0.35250250843358505</v>
      </c>
      <c r="H114" s="19">
        <v>0.37904468379255163</v>
      </c>
      <c r="I114" s="19">
        <v>0.3369195391849714</v>
      </c>
      <c r="J114" s="19">
        <v>0.3570695221664486</v>
      </c>
      <c r="K114" s="19">
        <v>0.35696972663641335</v>
      </c>
      <c r="L114" s="19">
        <v>0.30015931033442694</v>
      </c>
      <c r="M114" s="19">
        <v>0.31537590403714416</v>
      </c>
      <c r="N114" s="19">
        <v>0.2900942907470728</v>
      </c>
      <c r="O114" s="19">
        <v>0.28151580008692617</v>
      </c>
      <c r="P114" s="19">
        <v>0.34950904957814305</v>
      </c>
      <c r="Q114" s="19">
        <v>0.2647308512900298</v>
      </c>
      <c r="R114" s="19">
        <v>0.26453669192183227</v>
      </c>
      <c r="S114" s="19">
        <v>0.29019836370505053</v>
      </c>
      <c r="T114" s="19">
        <v>0.2973919436836219</v>
      </c>
      <c r="U114" s="19">
        <v>0.3181735101523263</v>
      </c>
      <c r="V114" s="19">
        <v>0.2575327911092934</v>
      </c>
      <c r="W114" s="4">
        <v>0.2503691968858769</v>
      </c>
      <c r="X114" s="4">
        <v>0.21977654759200319</v>
      </c>
      <c r="Y114" s="4">
        <v>0.2286293484804514</v>
      </c>
      <c r="Z114" s="4">
        <v>0.19600586251695876</v>
      </c>
      <c r="AA114" s="4">
        <v>0.1893938790179931</v>
      </c>
      <c r="AB114" s="4">
        <v>0.17100999751804247</v>
      </c>
      <c r="AC114" s="4">
        <v>0.17041322920379476</v>
      </c>
      <c r="AD114" s="4"/>
      <c r="AE114" t="s">
        <v>41</v>
      </c>
      <c r="AF114" s="19">
        <v>0.03582033486774057</v>
      </c>
      <c r="AG114" s="19">
        <v>0.03465094499734062</v>
      </c>
      <c r="AH114" s="19">
        <v>0.03451856790658943</v>
      </c>
      <c r="AI114" s="19">
        <v>0.035188311642599696</v>
      </c>
      <c r="AJ114" s="19">
        <v>0.034467222846357184</v>
      </c>
      <c r="AK114" s="19">
        <v>0.03659005152426325</v>
      </c>
      <c r="AL114" s="19">
        <v>0.03616349241776901</v>
      </c>
      <c r="AM114" s="19">
        <v>0.036820089256613606</v>
      </c>
      <c r="AN114" s="19">
        <v>0.037544405537594</v>
      </c>
      <c r="AO114" s="19">
        <v>0.0356385978839801</v>
      </c>
      <c r="AP114" s="19">
        <v>0.033876343557700236</v>
      </c>
      <c r="AQ114" s="19">
        <v>0.03265405267081359</v>
      </c>
      <c r="AR114" s="19">
        <v>0.03503596768779894</v>
      </c>
      <c r="AS114" s="19">
        <v>0.03928154429221091</v>
      </c>
      <c r="AT114" s="19">
        <v>0.04871589579464194</v>
      </c>
      <c r="AU114" s="19">
        <v>0.06920766486543804</v>
      </c>
      <c r="AV114" s="19">
        <v>0.0679478333554315</v>
      </c>
      <c r="AW114" s="19">
        <v>0.055382782500156845</v>
      </c>
      <c r="AX114" s="19">
        <v>0.05707846227838634</v>
      </c>
      <c r="AY114" s="19">
        <v>0.05483690655568598</v>
      </c>
      <c r="AZ114" s="19">
        <v>0.054384619945646105</v>
      </c>
      <c r="BA114" s="4">
        <v>0.05629922823107796</v>
      </c>
      <c r="BB114" s="4">
        <v>0.052441066106311794</v>
      </c>
      <c r="BC114" s="4">
        <v>0.05244983291479405</v>
      </c>
      <c r="BD114" s="4">
        <v>0.050653491825817194</v>
      </c>
      <c r="BE114" s="4">
        <v>0.04400691405163565</v>
      </c>
      <c r="BF114" s="4">
        <v>0.0372078184573502</v>
      </c>
      <c r="BG114" s="4">
        <v>0.03517714390695422</v>
      </c>
    </row>
    <row r="115" spans="1:59" ht="12.75">
      <c r="A115" t="s">
        <v>42</v>
      </c>
      <c r="B115" s="19">
        <v>0.33357685035692414</v>
      </c>
      <c r="C115" s="19">
        <v>0.3152458935815467</v>
      </c>
      <c r="D115" s="19">
        <v>0.35095417115790933</v>
      </c>
      <c r="E115" s="19">
        <v>0.3771126612761811</v>
      </c>
      <c r="F115" s="19">
        <v>0.41883798232132935</v>
      </c>
      <c r="G115" s="19">
        <v>0.4243699551058445</v>
      </c>
      <c r="H115" s="19">
        <v>0.3798422569581353</v>
      </c>
      <c r="I115" s="19">
        <v>0.43613310965164487</v>
      </c>
      <c r="J115" s="19">
        <v>0.40129320064409696</v>
      </c>
      <c r="K115" s="19">
        <v>0.3794959493194621</v>
      </c>
      <c r="L115" s="19">
        <v>0.4564411537554599</v>
      </c>
      <c r="M115" s="19">
        <v>0.4055511936137464</v>
      </c>
      <c r="N115" s="19">
        <v>0.4422178473157646</v>
      </c>
      <c r="O115" s="19">
        <v>0.4732810284223596</v>
      </c>
      <c r="P115" s="19">
        <v>0.4000238956520977</v>
      </c>
      <c r="Q115" s="19">
        <v>0.6040893184718686</v>
      </c>
      <c r="R115" s="19">
        <v>0.5977816245825547</v>
      </c>
      <c r="S115" s="19">
        <v>0.5214515967154412</v>
      </c>
      <c r="T115" s="19">
        <v>0.4998664822827628</v>
      </c>
      <c r="U115" s="19">
        <v>0.46057037773433096</v>
      </c>
      <c r="V115" s="19">
        <v>0.5672256988827583</v>
      </c>
      <c r="W115" s="4">
        <v>0.5722877781570702</v>
      </c>
      <c r="X115" s="4">
        <v>0.6156326855562827</v>
      </c>
      <c r="Y115" s="4">
        <v>0.5867733413748232</v>
      </c>
      <c r="Z115" s="4">
        <v>0.6309141269003743</v>
      </c>
      <c r="AA115" s="4">
        <v>0.6118959487751151</v>
      </c>
      <c r="AB115" s="4">
        <v>0.5949597355338059</v>
      </c>
      <c r="AC115" s="4">
        <v>0.6223820904213756</v>
      </c>
      <c r="AD115" s="4"/>
      <c r="AE115" t="s">
        <v>42</v>
      </c>
      <c r="AF115" s="19">
        <v>0.02134248701002089</v>
      </c>
      <c r="AG115" s="19">
        <v>0.020332649893585197</v>
      </c>
      <c r="AH115" s="19">
        <v>0.02156808929608916</v>
      </c>
      <c r="AI115" s="19">
        <v>0.025346460841528102</v>
      </c>
      <c r="AJ115" s="19">
        <v>0.030547925266640685</v>
      </c>
      <c r="AK115" s="19">
        <v>0.03772040064499076</v>
      </c>
      <c r="AL115" s="19">
        <v>0.033498602187000306</v>
      </c>
      <c r="AM115" s="19">
        <v>0.043440402411143976</v>
      </c>
      <c r="AN115" s="19">
        <v>0.03705601186897122</v>
      </c>
      <c r="AO115" s="19">
        <v>0.03324032182437821</v>
      </c>
      <c r="AP115" s="19">
        <v>0.0480731308980857</v>
      </c>
      <c r="AQ115" s="19">
        <v>0.03783693882206837</v>
      </c>
      <c r="AR115" s="19">
        <v>0.042168296428354575</v>
      </c>
      <c r="AS115" s="19">
        <v>0.05675722116017235</v>
      </c>
      <c r="AT115" s="19">
        <v>0.049906070290801664</v>
      </c>
      <c r="AU115" s="19">
        <v>0.12191732897441512</v>
      </c>
      <c r="AV115" s="19">
        <v>0.12107522825292845</v>
      </c>
      <c r="AW115" s="19">
        <v>0.08444169653090887</v>
      </c>
      <c r="AX115" s="19">
        <v>0.07972222521452393</v>
      </c>
      <c r="AY115" s="19">
        <v>0.056876218686390506</v>
      </c>
      <c r="AZ115" s="19">
        <v>0.0763157348576177</v>
      </c>
      <c r="BA115" s="4">
        <v>0.06509329170413275</v>
      </c>
      <c r="BB115" s="4">
        <v>0.07259431814298281</v>
      </c>
      <c r="BC115" s="4">
        <v>0.06943598143065562</v>
      </c>
      <c r="BD115" s="4">
        <v>0.08861319955618636</v>
      </c>
      <c r="BE115" s="4">
        <v>0.0651948258236456</v>
      </c>
      <c r="BF115" s="4">
        <v>0.06252931666739059</v>
      </c>
      <c r="BG115" s="4">
        <v>0.07286024588396674</v>
      </c>
    </row>
    <row r="116" spans="1:59" ht="12.75">
      <c r="A116" t="s">
        <v>43</v>
      </c>
      <c r="B116" s="19">
        <v>0.211255068132129</v>
      </c>
      <c r="C116" s="19">
        <v>0.21680404653372715</v>
      </c>
      <c r="D116" s="19">
        <v>0.21432080374988913</v>
      </c>
      <c r="E116" s="19">
        <v>0.20437067601502953</v>
      </c>
      <c r="F116" s="19">
        <v>0.19773288222176433</v>
      </c>
      <c r="G116" s="19">
        <v>0.19398108709200204</v>
      </c>
      <c r="H116" s="19">
        <v>0.21264580550737502</v>
      </c>
      <c r="I116" s="19">
        <v>0.19398021133902146</v>
      </c>
      <c r="J116" s="19">
        <v>0.2097265143088222</v>
      </c>
      <c r="K116" s="19">
        <v>0.22510278933751388</v>
      </c>
      <c r="L116" s="19">
        <v>0.20745339872318574</v>
      </c>
      <c r="M116" s="19">
        <v>0.2360687913455057</v>
      </c>
      <c r="N116" s="19">
        <v>0.22179279061467433</v>
      </c>
      <c r="O116" s="19">
        <v>0.2071159803895901</v>
      </c>
      <c r="P116" s="19">
        <v>0.21642761309496128</v>
      </c>
      <c r="Q116" s="19">
        <v>0.11148415696094399</v>
      </c>
      <c r="R116" s="19">
        <v>0.11190653999607234</v>
      </c>
      <c r="S116" s="19">
        <v>0.14625070725997832</v>
      </c>
      <c r="T116" s="19">
        <v>0.16067818122204883</v>
      </c>
      <c r="U116" s="19">
        <v>0.1765959053024631</v>
      </c>
      <c r="V116" s="19">
        <v>0.14407014100350907</v>
      </c>
      <c r="W116" s="4">
        <v>0.1495274226401218</v>
      </c>
      <c r="X116" s="4">
        <v>0.141107839938178</v>
      </c>
      <c r="Y116" s="4">
        <v>0.15296622544880853</v>
      </c>
      <c r="Z116" s="4">
        <v>0.14160076785945838</v>
      </c>
      <c r="AA116" s="4">
        <v>0.16429587714828073</v>
      </c>
      <c r="AB116" s="4">
        <v>0.1922741070078168</v>
      </c>
      <c r="AC116" s="4">
        <v>0.17622861064596415</v>
      </c>
      <c r="AD116" s="4"/>
      <c r="AE116" t="s">
        <v>43</v>
      </c>
      <c r="AF116" s="19">
        <v>0.0109993344487867</v>
      </c>
      <c r="AG116" s="19">
        <v>0.011470781551973988</v>
      </c>
      <c r="AH116" s="19">
        <v>0.012072179917495528</v>
      </c>
      <c r="AI116" s="19">
        <v>0.012150038037263897</v>
      </c>
      <c r="AJ116" s="19">
        <v>0.01147660932341992</v>
      </c>
      <c r="AK116" s="19">
        <v>0.011332013621325894</v>
      </c>
      <c r="AL116" s="19">
        <v>0.011197154799316308</v>
      </c>
      <c r="AM116" s="19">
        <v>0.0112283196639071</v>
      </c>
      <c r="AN116" s="19">
        <v>0.011322381849017847</v>
      </c>
      <c r="AO116" s="19">
        <v>0.010989644563454042</v>
      </c>
      <c r="AP116" s="19">
        <v>0.011293810486313503</v>
      </c>
      <c r="AQ116" s="19">
        <v>0.010857403473603986</v>
      </c>
      <c r="AR116" s="19">
        <v>0.012107680030038483</v>
      </c>
      <c r="AS116" s="19">
        <v>0.012768716951149185</v>
      </c>
      <c r="AT116" s="19">
        <v>0.012828901723029057</v>
      </c>
      <c r="AU116" s="19">
        <v>0.01329781110853808</v>
      </c>
      <c r="AV116" s="19">
        <v>0.01395406760283594</v>
      </c>
      <c r="AW116" s="19">
        <v>0.014460823090701671</v>
      </c>
      <c r="AX116" s="19">
        <v>0.01359599211073995</v>
      </c>
      <c r="AY116" s="19">
        <v>0.013492873514468803</v>
      </c>
      <c r="AZ116" s="19">
        <v>0.013990320759275057</v>
      </c>
      <c r="BA116" s="4">
        <v>0.014405251225859615</v>
      </c>
      <c r="BB116" s="4">
        <v>0.014286209583292535</v>
      </c>
      <c r="BC116" s="4">
        <v>0.014741540843269611</v>
      </c>
      <c r="BD116" s="4">
        <v>0.014601505013250186</v>
      </c>
      <c r="BE116" s="4">
        <v>0.01492024051981905</v>
      </c>
      <c r="BF116" s="4">
        <v>0.013646309066966405</v>
      </c>
      <c r="BG116" s="4">
        <v>0.013592466072878878</v>
      </c>
    </row>
    <row r="117" spans="1:59" ht="12.75">
      <c r="A117" t="s">
        <v>44</v>
      </c>
      <c r="B117" s="19">
        <v>0.015025875075090898</v>
      </c>
      <c r="C117" s="19">
        <v>0.03345132610670849</v>
      </c>
      <c r="D117" s="19">
        <v>0.03522680841763746</v>
      </c>
      <c r="E117" s="19">
        <v>0.033241104011913124</v>
      </c>
      <c r="F117" s="19">
        <v>0.03167130754491474</v>
      </c>
      <c r="G117" s="19">
        <v>0.02914644936856843</v>
      </c>
      <c r="H117" s="19">
        <v>0.028467253741938113</v>
      </c>
      <c r="I117" s="19">
        <v>0.032967139824362085</v>
      </c>
      <c r="J117" s="19">
        <v>0.03191076288063221</v>
      </c>
      <c r="K117" s="19">
        <v>0.03843153470661061</v>
      </c>
      <c r="L117" s="19">
        <v>0.035946137186927435</v>
      </c>
      <c r="M117" s="19">
        <v>0.043004111003603795</v>
      </c>
      <c r="N117" s="19">
        <v>0.045895071322488164</v>
      </c>
      <c r="O117" s="19">
        <v>0.03808719110112424</v>
      </c>
      <c r="P117" s="19">
        <v>0.0340394416747979</v>
      </c>
      <c r="Q117" s="19">
        <v>0.019695673277157495</v>
      </c>
      <c r="R117" s="19">
        <v>0.025775143499540805</v>
      </c>
      <c r="S117" s="19">
        <v>0.04209933231953002</v>
      </c>
      <c r="T117" s="19">
        <v>0.04206339281156645</v>
      </c>
      <c r="U117" s="19">
        <v>0.04466020681087966</v>
      </c>
      <c r="V117" s="19">
        <v>0.031171369004439144</v>
      </c>
      <c r="W117" s="4">
        <v>0.027815602316931167</v>
      </c>
      <c r="X117" s="4">
        <v>0.023482926913536182</v>
      </c>
      <c r="Y117" s="4">
        <v>0.03163108469591697</v>
      </c>
      <c r="Z117" s="4">
        <v>0.031479242723208546</v>
      </c>
      <c r="AA117" s="4">
        <v>0.034414295058611086</v>
      </c>
      <c r="AB117" s="4">
        <v>0.04175616028771843</v>
      </c>
      <c r="AC117" s="4">
        <v>0.030976069406794076</v>
      </c>
      <c r="AD117" s="4"/>
      <c r="AE117" t="s">
        <v>44</v>
      </c>
      <c r="AF117" s="19">
        <v>0.0025342179607771866</v>
      </c>
      <c r="AG117" s="19">
        <v>0.006082135912831796</v>
      </c>
      <c r="AH117" s="19">
        <v>0.006767447272815792</v>
      </c>
      <c r="AI117" s="19">
        <v>0.006463628335434474</v>
      </c>
      <c r="AJ117" s="19">
        <v>0.006773764026455149</v>
      </c>
      <c r="AK117" s="19">
        <v>0.006252520230717991</v>
      </c>
      <c r="AL117" s="19">
        <v>0.005915692256212946</v>
      </c>
      <c r="AM117" s="19">
        <v>0.007403461714764206</v>
      </c>
      <c r="AN117" s="19">
        <v>0.006572105940882811</v>
      </c>
      <c r="AO117" s="19">
        <v>0.00743462727220129</v>
      </c>
      <c r="AP117" s="19">
        <v>0.007568028236927587</v>
      </c>
      <c r="AQ117" s="19">
        <v>0.007690986762739726</v>
      </c>
      <c r="AR117" s="19">
        <v>0.00817345083743287</v>
      </c>
      <c r="AS117" s="19">
        <v>0.00830353878007124</v>
      </c>
      <c r="AT117" s="19">
        <v>0.0070267422512905135</v>
      </c>
      <c r="AU117" s="19">
        <v>0.007519124734946314</v>
      </c>
      <c r="AV117" s="19">
        <v>0.008884676275940152</v>
      </c>
      <c r="AW117" s="19">
        <v>0.009606451175248807</v>
      </c>
      <c r="AX117" s="19">
        <v>0.008556106700048069</v>
      </c>
      <c r="AY117" s="19">
        <v>0.00822505898209519</v>
      </c>
      <c r="AZ117" s="19">
        <v>0.007878413941094805</v>
      </c>
      <c r="BA117" s="4">
        <v>0.007448232245323614</v>
      </c>
      <c r="BB117" s="4">
        <v>0.006997965159588038</v>
      </c>
      <c r="BC117" s="4">
        <v>0.009235600166727252</v>
      </c>
      <c r="BD117" s="4">
        <v>0.010030772003134555</v>
      </c>
      <c r="BE117" s="4">
        <v>0.008916774078661052</v>
      </c>
      <c r="BF117" s="4">
        <v>0.00807245589711668</v>
      </c>
      <c r="BG117" s="4">
        <v>0.0066598703643012975</v>
      </c>
    </row>
    <row r="118" spans="1:59" ht="12.75">
      <c r="A118" s="1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4"/>
      <c r="X118" s="4"/>
      <c r="Y118" s="4"/>
      <c r="Z118" s="4"/>
      <c r="AC118" s="4"/>
      <c r="AD118" s="4"/>
      <c r="AE118" s="11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4"/>
      <c r="BB118" s="4"/>
      <c r="BC118" s="4"/>
      <c r="BD118" s="4"/>
      <c r="BF118" s="4"/>
      <c r="BG118" s="4"/>
    </row>
    <row r="119" spans="1:59" ht="12.75">
      <c r="A119" s="10" t="s">
        <v>75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4"/>
      <c r="X119" s="4"/>
      <c r="Y119" s="4"/>
      <c r="Z119" s="4"/>
      <c r="AC119" s="4"/>
      <c r="AD119" s="4"/>
      <c r="AE119" s="10" t="s">
        <v>75</v>
      </c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4"/>
      <c r="BB119" s="4"/>
      <c r="BC119" s="4"/>
      <c r="BD119" s="4"/>
      <c r="BF119" s="4"/>
      <c r="BG119" s="4"/>
    </row>
    <row r="120" spans="1:59" ht="12.75">
      <c r="A120" s="11" t="s">
        <v>34</v>
      </c>
      <c r="B120" s="19">
        <v>1</v>
      </c>
      <c r="C120" s="19">
        <v>1</v>
      </c>
      <c r="D120" s="19">
        <v>1</v>
      </c>
      <c r="E120" s="19">
        <v>1</v>
      </c>
      <c r="F120" s="19">
        <v>1</v>
      </c>
      <c r="G120" s="19">
        <v>1</v>
      </c>
      <c r="H120" s="19">
        <v>1</v>
      </c>
      <c r="I120" s="19">
        <v>1</v>
      </c>
      <c r="J120" s="19">
        <v>1</v>
      </c>
      <c r="K120" s="19">
        <v>1</v>
      </c>
      <c r="L120" s="19">
        <v>1</v>
      </c>
      <c r="M120" s="19">
        <v>1</v>
      </c>
      <c r="N120" s="19">
        <v>1</v>
      </c>
      <c r="O120" s="19">
        <v>1</v>
      </c>
      <c r="P120" s="19">
        <v>1</v>
      </c>
      <c r="Q120" s="19">
        <v>1</v>
      </c>
      <c r="R120" s="19">
        <v>1</v>
      </c>
      <c r="S120" s="19">
        <v>1</v>
      </c>
      <c r="T120" s="19">
        <v>1</v>
      </c>
      <c r="U120" s="19">
        <v>1</v>
      </c>
      <c r="V120" s="19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/>
      <c r="AE120" s="11" t="s">
        <v>34</v>
      </c>
      <c r="AF120" s="19">
        <v>0.02565715769549987</v>
      </c>
      <c r="AG120" s="19">
        <v>0.027945381675414875</v>
      </c>
      <c r="AH120" s="19">
        <v>0.030016923011751302</v>
      </c>
      <c r="AI120" s="19">
        <v>0.028368055695593176</v>
      </c>
      <c r="AJ120" s="19">
        <v>0.025188403972794985</v>
      </c>
      <c r="AK120" s="19">
        <v>0.02873269115873278</v>
      </c>
      <c r="AL120" s="19">
        <v>0.027395541304097625</v>
      </c>
      <c r="AM120" s="19">
        <v>0.026401545735389997</v>
      </c>
      <c r="AN120" s="19">
        <v>0.027076039692036587</v>
      </c>
      <c r="AO120" s="19">
        <v>0.02829459524005844</v>
      </c>
      <c r="AP120" s="19">
        <v>0.02683790333130386</v>
      </c>
      <c r="AQ120" s="19">
        <v>0.025951896929727696</v>
      </c>
      <c r="AR120" s="19">
        <v>0.02755304411906898</v>
      </c>
      <c r="AS120" s="19">
        <v>0.02809029314898679</v>
      </c>
      <c r="AT120" s="19">
        <v>0.027572911761174244</v>
      </c>
      <c r="AU120" s="19">
        <v>0.02580256758694907</v>
      </c>
      <c r="AV120" s="19">
        <v>0.026253115960557974</v>
      </c>
      <c r="AW120" s="19">
        <v>0.026912599822612886</v>
      </c>
      <c r="AX120" s="19">
        <v>0.025475384072053152</v>
      </c>
      <c r="AY120" s="19">
        <v>0.024424691507627626</v>
      </c>
      <c r="AZ120" s="19">
        <v>0.024445659654911436</v>
      </c>
      <c r="BA120" s="4">
        <v>0.022465828246431813</v>
      </c>
      <c r="BB120" s="4">
        <v>0.022992855195242533</v>
      </c>
      <c r="BC120" s="4">
        <v>0.024076578394009795</v>
      </c>
      <c r="BD120" s="4">
        <v>0.024433193605049693</v>
      </c>
      <c r="BE120" s="4">
        <v>0.024373248165742847</v>
      </c>
      <c r="BF120" s="4">
        <v>0.023547552840585864</v>
      </c>
      <c r="BG120" s="4">
        <v>0.022661065498187777</v>
      </c>
    </row>
    <row r="121" spans="1:59" ht="12.75">
      <c r="A121" s="11" t="s">
        <v>35</v>
      </c>
      <c r="B121" s="19">
        <v>0.1439809544376364</v>
      </c>
      <c r="C121" s="19">
        <v>0.1425483127811687</v>
      </c>
      <c r="D121" s="19">
        <v>0.17957205188355857</v>
      </c>
      <c r="E121" s="19">
        <v>0.14273647698146716</v>
      </c>
      <c r="F121" s="19">
        <v>0.1556824227598616</v>
      </c>
      <c r="G121" s="19">
        <v>0.13061144060553806</v>
      </c>
      <c r="H121" s="19">
        <v>0.1402548250876021</v>
      </c>
      <c r="I121" s="19">
        <v>0.1287896828314388</v>
      </c>
      <c r="J121" s="19">
        <v>0.11769589698615776</v>
      </c>
      <c r="K121" s="19">
        <v>0.10483191033533792</v>
      </c>
      <c r="L121" s="19">
        <v>0.11574276646859495</v>
      </c>
      <c r="M121" s="19">
        <v>0.1085978269669206</v>
      </c>
      <c r="N121" s="19">
        <v>0.1041981841987322</v>
      </c>
      <c r="O121" s="19">
        <v>0.10077809170533054</v>
      </c>
      <c r="P121" s="19">
        <v>0.08576437347159846</v>
      </c>
      <c r="Q121" s="19">
        <v>0.07406878512971911</v>
      </c>
      <c r="R121" s="19">
        <v>0.05892753610676503</v>
      </c>
      <c r="S121" s="19">
        <v>0.059192050807124745</v>
      </c>
      <c r="T121" s="19">
        <v>0.05343127555866744</v>
      </c>
      <c r="U121" s="19">
        <v>0.055138214458905585</v>
      </c>
      <c r="V121" s="19">
        <v>0.05555734881009351</v>
      </c>
      <c r="W121" s="4">
        <v>0.058137560839594676</v>
      </c>
      <c r="X121" s="4">
        <v>0.05739445593866687</v>
      </c>
      <c r="Y121" s="4">
        <v>0.05333505783177946</v>
      </c>
      <c r="Z121" s="4">
        <v>0.05394131676093632</v>
      </c>
      <c r="AA121" s="4">
        <v>0.12070375869316688</v>
      </c>
      <c r="AB121" s="4">
        <v>0.041292002051564684</v>
      </c>
      <c r="AC121" s="4">
        <v>0.048825688490587736</v>
      </c>
      <c r="AD121" s="4"/>
      <c r="AE121" s="11" t="s">
        <v>35</v>
      </c>
      <c r="AF121" s="19">
        <v>0.015949851007924152</v>
      </c>
      <c r="AG121" s="19">
        <v>0.016660811629896136</v>
      </c>
      <c r="AH121" s="19">
        <v>0.02366139836266091</v>
      </c>
      <c r="AI121" s="19">
        <v>0.01767398477550674</v>
      </c>
      <c r="AJ121" s="19">
        <v>0.017606351233851077</v>
      </c>
      <c r="AK121" s="19">
        <v>0.016619484269766314</v>
      </c>
      <c r="AL121" s="19">
        <v>0.016725071678546363</v>
      </c>
      <c r="AM121" s="19">
        <v>0.015205321914796302</v>
      </c>
      <c r="AN121" s="19">
        <v>0.014648913401851897</v>
      </c>
      <c r="AO121" s="19">
        <v>0.013943565809084362</v>
      </c>
      <c r="AP121" s="19">
        <v>0.0145398398751057</v>
      </c>
      <c r="AQ121" s="19">
        <v>0.013922398087121646</v>
      </c>
      <c r="AR121" s="19">
        <v>0.014805951079410119</v>
      </c>
      <c r="AS121" s="19">
        <v>0.01434390298631579</v>
      </c>
      <c r="AT121" s="19">
        <v>0.012164151333842323</v>
      </c>
      <c r="AU121" s="19">
        <v>0.009884230616071686</v>
      </c>
      <c r="AV121" s="19">
        <v>0.00784842984058609</v>
      </c>
      <c r="AW121" s="19">
        <v>0.007877443372920914</v>
      </c>
      <c r="AX121" s="19">
        <v>0.007371108444882248</v>
      </c>
      <c r="AY121" s="19">
        <v>0.007524442621971173</v>
      </c>
      <c r="AZ121" s="19">
        <v>0.007578082309938564</v>
      </c>
      <c r="BA121" s="4">
        <v>0.008033668127009745</v>
      </c>
      <c r="BB121" s="4">
        <v>0.00815688335442535</v>
      </c>
      <c r="BC121" s="4">
        <v>0.007839372537878093</v>
      </c>
      <c r="BD121" s="4">
        <v>0.008114870045508656</v>
      </c>
      <c r="BE121" s="4">
        <v>0.019523374431071466</v>
      </c>
      <c r="BF121" s="4">
        <v>0.007060341991537365</v>
      </c>
      <c r="BG121" s="4">
        <v>0.007080894098105413</v>
      </c>
    </row>
    <row r="122" spans="1:59" ht="12.75">
      <c r="A122" s="11" t="s">
        <v>36</v>
      </c>
      <c r="B122" s="19">
        <v>0.03522990334971299</v>
      </c>
      <c r="C122" s="19">
        <v>0.04671481415827752</v>
      </c>
      <c r="D122" s="19">
        <v>0.08316869274393103</v>
      </c>
      <c r="E122" s="19">
        <v>0.1246465386990844</v>
      </c>
      <c r="F122" s="19">
        <v>0.04481187891846346</v>
      </c>
      <c r="G122" s="19">
        <v>0.06771054266379425</v>
      </c>
      <c r="H122" s="19">
        <v>0.10660067454912975</v>
      </c>
      <c r="I122" s="19">
        <v>0.052071559738186515</v>
      </c>
      <c r="J122" s="19">
        <v>0.05228166732226162</v>
      </c>
      <c r="K122" s="19">
        <v>0.1137323137040842</v>
      </c>
      <c r="L122" s="19">
        <v>0.06589626131721077</v>
      </c>
      <c r="M122" s="19">
        <v>0.05813742577592707</v>
      </c>
      <c r="N122" s="19">
        <v>0.05728052544333303</v>
      </c>
      <c r="O122" s="19">
        <v>0.04643426492334926</v>
      </c>
      <c r="P122" s="19">
        <v>0.041250774092777075</v>
      </c>
      <c r="Q122" s="19">
        <v>0.032098152715116096</v>
      </c>
      <c r="R122" s="19">
        <v>0.03426577720191512</v>
      </c>
      <c r="S122" s="19">
        <v>0.03764558181570064</v>
      </c>
      <c r="T122" s="19">
        <v>0.02431573458218453</v>
      </c>
      <c r="U122" s="19">
        <v>0.049744272749188974</v>
      </c>
      <c r="V122" s="19">
        <v>0.06882204628023095</v>
      </c>
      <c r="W122" s="4">
        <v>0.0527739601940566</v>
      </c>
      <c r="X122" s="4">
        <v>0.05487654575605072</v>
      </c>
      <c r="Y122" s="4">
        <v>0.05629100411616932</v>
      </c>
      <c r="Z122" s="4">
        <v>0.07986319422835955</v>
      </c>
      <c r="AA122" s="4">
        <v>0.03864968114282173</v>
      </c>
      <c r="AB122" s="4">
        <v>0.026688108688885024</v>
      </c>
      <c r="AC122" s="4">
        <v>0.03732644385946608</v>
      </c>
      <c r="AD122" s="4"/>
      <c r="AE122" s="11" t="s">
        <v>36</v>
      </c>
      <c r="AF122" s="19">
        <v>0.0030681425302300585</v>
      </c>
      <c r="AG122" s="19">
        <v>0.004415772341043083</v>
      </c>
      <c r="AH122" s="19">
        <v>0.0077944392655896685</v>
      </c>
      <c r="AI122" s="19">
        <v>0.011357924270977085</v>
      </c>
      <c r="AJ122" s="19">
        <v>0.003772211834312694</v>
      </c>
      <c r="AK122" s="19">
        <v>0.0073777422151337846</v>
      </c>
      <c r="AL122" s="19">
        <v>0.011750425198441923</v>
      </c>
      <c r="AM122" s="19">
        <v>0.00560313743184812</v>
      </c>
      <c r="AN122" s="19">
        <v>0.005714759305017174</v>
      </c>
      <c r="AO122" s="19">
        <v>0.013271899290220986</v>
      </c>
      <c r="AP122" s="19">
        <v>0.0077250169992755515</v>
      </c>
      <c r="AQ122" s="19">
        <v>0.006715996154145155</v>
      </c>
      <c r="AR122" s="19">
        <v>0.006426255772443448</v>
      </c>
      <c r="AS122" s="19">
        <v>0.005680100676844159</v>
      </c>
      <c r="AT122" s="19">
        <v>0.005236753953171419</v>
      </c>
      <c r="AU122" s="19">
        <v>0.003306757370548191</v>
      </c>
      <c r="AV122" s="19">
        <v>0.0035987205614460703</v>
      </c>
      <c r="AW122" s="19">
        <v>0.004251077797004731</v>
      </c>
      <c r="AX122" s="19">
        <v>0.0027874493391338235</v>
      </c>
      <c r="AY122" s="19">
        <v>0.004863965741250233</v>
      </c>
      <c r="AZ122" s="19">
        <v>0.005980810122017931</v>
      </c>
      <c r="BA122" s="4">
        <v>0.0036887309757614767</v>
      </c>
      <c r="BB122" s="4">
        <v>0.003854178909146717</v>
      </c>
      <c r="BC122" s="4">
        <v>0.004267854471282866</v>
      </c>
      <c r="BD122" s="4">
        <v>0.00652971971892833</v>
      </c>
      <c r="BE122" s="4">
        <v>0.002866556988750891</v>
      </c>
      <c r="BF122" s="4">
        <v>0.0022042507430975696</v>
      </c>
      <c r="BG122" s="4">
        <v>0.003069959282914375</v>
      </c>
    </row>
    <row r="123" spans="1:59" ht="12.75">
      <c r="A123" s="11" t="s">
        <v>37</v>
      </c>
      <c r="B123" s="19">
        <v>0.7463493462035268</v>
      </c>
      <c r="C123" s="19">
        <v>0.7092242273390835</v>
      </c>
      <c r="D123" s="19">
        <v>0.6433336846008374</v>
      </c>
      <c r="E123" s="19">
        <v>0.623598058768213</v>
      </c>
      <c r="F123" s="19">
        <v>0.688485769758791</v>
      </c>
      <c r="G123" s="19">
        <v>0.6183548855655845</v>
      </c>
      <c r="H123" s="19">
        <v>0.6608850518800045</v>
      </c>
      <c r="I123" s="19">
        <v>0.6918803616495777</v>
      </c>
      <c r="J123" s="19">
        <v>0.6685849830373924</v>
      </c>
      <c r="K123" s="19">
        <v>0.6402464626646497</v>
      </c>
      <c r="L123" s="19">
        <v>0.6826982810964695</v>
      </c>
      <c r="M123" s="19">
        <v>0.7023316072295801</v>
      </c>
      <c r="N123" s="19">
        <v>0.6732125278153434</v>
      </c>
      <c r="O123" s="19">
        <v>0.7015873582133211</v>
      </c>
      <c r="P123" s="19">
        <v>0.712966660920041</v>
      </c>
      <c r="Q123" s="19">
        <v>0.7188860318815865</v>
      </c>
      <c r="R123" s="19">
        <v>0.6955875666847152</v>
      </c>
      <c r="S123" s="19">
        <v>0.6780281841936344</v>
      </c>
      <c r="T123" s="19">
        <v>0.6619845672201673</v>
      </c>
      <c r="U123" s="19">
        <v>0.6418576584863736</v>
      </c>
      <c r="V123" s="19">
        <v>0.629786280343631</v>
      </c>
      <c r="W123" s="4">
        <v>0.6939181767697915</v>
      </c>
      <c r="X123" s="4">
        <v>0.7027540067712696</v>
      </c>
      <c r="Y123" s="4">
        <v>0.6902501973641227</v>
      </c>
      <c r="Z123" s="4">
        <v>0.6892418429024115</v>
      </c>
      <c r="AA123" s="4">
        <v>0.6793935437777234</v>
      </c>
      <c r="AB123" s="4">
        <v>0.7475331145265667</v>
      </c>
      <c r="AC123" s="4">
        <v>0.7513813883951399</v>
      </c>
      <c r="AD123" s="4"/>
      <c r="AE123" s="11" t="s">
        <v>37</v>
      </c>
      <c r="AF123" s="19">
        <v>0.05289521474314615</v>
      </c>
      <c r="AG123" s="19">
        <v>0.05499417522510693</v>
      </c>
      <c r="AH123" s="19">
        <v>0.05526133839982384</v>
      </c>
      <c r="AI123" s="19">
        <v>0.05026160388937272</v>
      </c>
      <c r="AJ123" s="19">
        <v>0.04612081023154371</v>
      </c>
      <c r="AK123" s="19">
        <v>0.04428136598133296</v>
      </c>
      <c r="AL123" s="19">
        <v>0.043495768893671086</v>
      </c>
      <c r="AM123" s="19">
        <v>0.04326575138174553</v>
      </c>
      <c r="AN123" s="19">
        <v>0.042726047106384536</v>
      </c>
      <c r="AO123" s="19">
        <v>0.0416429114560278</v>
      </c>
      <c r="AP123" s="19">
        <v>0.04136850308634051</v>
      </c>
      <c r="AQ123" s="19">
        <v>0.039995759288622354</v>
      </c>
      <c r="AR123" s="19">
        <v>0.04323813199741244</v>
      </c>
      <c r="AS123" s="19">
        <v>0.0441195258373689</v>
      </c>
      <c r="AT123" s="19">
        <v>0.043003980685862205</v>
      </c>
      <c r="AU123" s="19">
        <v>0.04377085795043747</v>
      </c>
      <c r="AV123" s="19">
        <v>0.04497508244478765</v>
      </c>
      <c r="AW123" s="19">
        <v>0.0467503509893813</v>
      </c>
      <c r="AX123" s="19">
        <v>0.04026206586772213</v>
      </c>
      <c r="AY123" s="19">
        <v>0.03883070320484031</v>
      </c>
      <c r="AZ123" s="19">
        <v>0.03950218583844423</v>
      </c>
      <c r="BA123" s="4">
        <v>0.041081263054300696</v>
      </c>
      <c r="BB123" s="4">
        <v>0.04237730624287346</v>
      </c>
      <c r="BC123" s="4">
        <v>0.042619688561891016</v>
      </c>
      <c r="BD123" s="4">
        <v>0.041373603311783406</v>
      </c>
      <c r="BE123" s="4">
        <v>0.04294866684656798</v>
      </c>
      <c r="BF123" s="4">
        <v>0.04169384303719876</v>
      </c>
      <c r="BG123" s="4">
        <v>0.040715964549810024</v>
      </c>
    </row>
    <row r="124" spans="1:59" ht="12.75">
      <c r="A124" s="11" t="s">
        <v>38</v>
      </c>
      <c r="B124" s="19">
        <v>0.07443979600912383</v>
      </c>
      <c r="C124" s="19">
        <v>0.10151264572147028</v>
      </c>
      <c r="D124" s="19">
        <v>0.09392557077167289</v>
      </c>
      <c r="E124" s="19">
        <v>0.10901892555123555</v>
      </c>
      <c r="F124" s="19">
        <v>0.11101992856288381</v>
      </c>
      <c r="G124" s="19">
        <v>0.18332313116508317</v>
      </c>
      <c r="H124" s="19">
        <v>0.09225944848326371</v>
      </c>
      <c r="I124" s="19">
        <v>0.12725839578079703</v>
      </c>
      <c r="J124" s="19">
        <v>0.16143745265418802</v>
      </c>
      <c r="K124" s="19">
        <v>0.1411893132959282</v>
      </c>
      <c r="L124" s="19">
        <v>0.13566269111772486</v>
      </c>
      <c r="M124" s="19">
        <v>0.1309331400275722</v>
      </c>
      <c r="N124" s="19">
        <v>0.1653087625425915</v>
      </c>
      <c r="O124" s="19">
        <v>0.15120028515799921</v>
      </c>
      <c r="P124" s="19">
        <v>0.1600181915155835</v>
      </c>
      <c r="Q124" s="19">
        <v>0.17494703027357833</v>
      </c>
      <c r="R124" s="19">
        <v>0.21121912000660473</v>
      </c>
      <c r="S124" s="19">
        <v>0.22513418318354003</v>
      </c>
      <c r="T124" s="19">
        <v>0.2602684226389807</v>
      </c>
      <c r="U124" s="19">
        <v>0.25325985430553194</v>
      </c>
      <c r="V124" s="19">
        <v>0.24583432456604443</v>
      </c>
      <c r="W124" s="4">
        <v>0.1951703021965571</v>
      </c>
      <c r="X124" s="4">
        <v>0.18497499153401273</v>
      </c>
      <c r="Y124" s="4">
        <v>0.2001237406879284</v>
      </c>
      <c r="Z124" s="4">
        <v>0.17695364610829262</v>
      </c>
      <c r="AA124" s="4">
        <v>0.16125301638628786</v>
      </c>
      <c r="AB124" s="4">
        <v>0.18448677429094315</v>
      </c>
      <c r="AC124" s="4">
        <v>0.16246647879637977</v>
      </c>
      <c r="AD124" s="4"/>
      <c r="AE124" s="11" t="s">
        <v>38</v>
      </c>
      <c r="AF124" s="19">
        <v>0.017089301904164664</v>
      </c>
      <c r="AG124" s="19">
        <v>0.027050197071532278</v>
      </c>
      <c r="AH124" s="19">
        <v>0.027516878347106918</v>
      </c>
      <c r="AI124" s="19">
        <v>0.028739245805940766</v>
      </c>
      <c r="AJ124" s="19">
        <v>0.027405155587903282</v>
      </c>
      <c r="AK124" s="19">
        <v>0.04820834579903384</v>
      </c>
      <c r="AL124" s="19">
        <v>0.023962993868899208</v>
      </c>
      <c r="AM124" s="19">
        <v>0.030874214386196114</v>
      </c>
      <c r="AN124" s="19">
        <v>0.039357119321958685</v>
      </c>
      <c r="AO124" s="19">
        <v>0.03638852289105114</v>
      </c>
      <c r="AP124" s="19">
        <v>0.03179157174323208</v>
      </c>
      <c r="AQ124" s="19">
        <v>0.028993857812375592</v>
      </c>
      <c r="AR124" s="19">
        <v>0.03463669970071267</v>
      </c>
      <c r="AS124" s="19">
        <v>0.03362422738505535</v>
      </c>
      <c r="AT124" s="19">
        <v>0.033612714033893855</v>
      </c>
      <c r="AU124" s="19">
        <v>0.034092672083224605</v>
      </c>
      <c r="AV124" s="19">
        <v>0.03775274620203362</v>
      </c>
      <c r="AW124" s="19">
        <v>0.035823771271759404</v>
      </c>
      <c r="AX124" s="19">
        <v>0.0380528829743884</v>
      </c>
      <c r="AY124" s="19">
        <v>0.03693153443009189</v>
      </c>
      <c r="AZ124" s="19">
        <v>0.040132820435304334</v>
      </c>
      <c r="BA124" s="4">
        <v>0.03211544993342373</v>
      </c>
      <c r="BB124" s="4">
        <v>0.03283195234950066</v>
      </c>
      <c r="BC124" s="4">
        <v>0.037437432140831645</v>
      </c>
      <c r="BD124" s="4">
        <v>0.03282383313663597</v>
      </c>
      <c r="BE124" s="4">
        <v>0.02908411450832318</v>
      </c>
      <c r="BF124" s="4">
        <v>0.028028344920819164</v>
      </c>
      <c r="BG124" s="4">
        <v>0.02454062892564188</v>
      </c>
    </row>
    <row r="125" spans="1:59" ht="12.75">
      <c r="A125" s="1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4"/>
      <c r="X125" s="4"/>
      <c r="Y125" s="4"/>
      <c r="Z125" s="4"/>
      <c r="AC125" s="4"/>
      <c r="AD125" s="4"/>
      <c r="AE125" s="11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4"/>
      <c r="BB125" s="4"/>
      <c r="BC125" s="4"/>
      <c r="BD125" s="4"/>
      <c r="BF125" s="4"/>
      <c r="BG125" s="4"/>
    </row>
    <row r="126" spans="1:59" ht="12.75">
      <c r="A126" s="10" t="s">
        <v>56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4"/>
      <c r="X126" s="4"/>
      <c r="Y126" s="4"/>
      <c r="Z126" s="4"/>
      <c r="AC126" s="4"/>
      <c r="AD126" s="4"/>
      <c r="AE126" s="10" t="s">
        <v>56</v>
      </c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4"/>
      <c r="BB126" s="4"/>
      <c r="BC126" s="4"/>
      <c r="BD126" s="4"/>
      <c r="BF126" s="4"/>
      <c r="BG126" s="4"/>
    </row>
    <row r="127" spans="1:59" ht="12.75">
      <c r="A127" t="s">
        <v>40</v>
      </c>
      <c r="B127" s="19">
        <v>1</v>
      </c>
      <c r="C127" s="19">
        <v>1</v>
      </c>
      <c r="D127" s="19">
        <v>1</v>
      </c>
      <c r="E127" s="19">
        <v>1</v>
      </c>
      <c r="F127" s="19">
        <v>1</v>
      </c>
      <c r="G127" s="19">
        <v>1</v>
      </c>
      <c r="H127" s="19">
        <v>1</v>
      </c>
      <c r="I127" s="19">
        <v>1</v>
      </c>
      <c r="J127" s="19">
        <v>1</v>
      </c>
      <c r="K127" s="19">
        <v>1</v>
      </c>
      <c r="L127" s="19">
        <v>1</v>
      </c>
      <c r="M127" s="19">
        <v>1</v>
      </c>
      <c r="N127" s="19">
        <v>1</v>
      </c>
      <c r="O127" s="19">
        <v>1</v>
      </c>
      <c r="P127" s="19">
        <v>1</v>
      </c>
      <c r="Q127" s="19">
        <v>1</v>
      </c>
      <c r="R127" s="19">
        <v>1</v>
      </c>
      <c r="S127" s="19">
        <v>1</v>
      </c>
      <c r="T127" s="19">
        <v>1</v>
      </c>
      <c r="U127" s="19">
        <v>1</v>
      </c>
      <c r="V127" s="19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/>
      <c r="AE127" t="s">
        <v>40</v>
      </c>
      <c r="AF127" s="19">
        <v>0.009943791886053844</v>
      </c>
      <c r="AG127" s="19">
        <v>0.010626386103952678</v>
      </c>
      <c r="AH127" s="19">
        <v>0.012630861920391225</v>
      </c>
      <c r="AI127" s="19">
        <v>0.011930971471370507</v>
      </c>
      <c r="AJ127" s="19">
        <v>0.009454427441698856</v>
      </c>
      <c r="AK127" s="19">
        <v>0.012578939078128648</v>
      </c>
      <c r="AL127" s="19">
        <v>0.010176892902533485</v>
      </c>
      <c r="AM127" s="19">
        <v>0.01024072975261345</v>
      </c>
      <c r="AN127" s="19">
        <v>0.011289696331049032</v>
      </c>
      <c r="AO127" s="19">
        <v>0.012038977801596377</v>
      </c>
      <c r="AP127" s="19">
        <v>0.010033448308677395</v>
      </c>
      <c r="AQ127" s="19">
        <v>0.009873146920603426</v>
      </c>
      <c r="AR127" s="19">
        <v>0.011063758431732646</v>
      </c>
      <c r="AS127" s="19">
        <v>0.010823206879518488</v>
      </c>
      <c r="AT127" s="19">
        <v>0.011174379037495208</v>
      </c>
      <c r="AU127" s="19">
        <v>0.010340414129677542</v>
      </c>
      <c r="AV127" s="19">
        <v>0.01122230223619353</v>
      </c>
      <c r="AW127" s="19">
        <v>0.010954264231806916</v>
      </c>
      <c r="AX127" s="19">
        <v>0.010552931222303243</v>
      </c>
      <c r="AY127" s="19">
        <v>0.0098644144841878</v>
      </c>
      <c r="AZ127" s="19">
        <v>0.009522926087061945</v>
      </c>
      <c r="BA127" s="4">
        <v>0.008839770814318144</v>
      </c>
      <c r="BB127" s="4">
        <v>0.009023097263380265</v>
      </c>
      <c r="BC127" s="4">
        <v>0.009407992327876383</v>
      </c>
      <c r="BD127" s="4">
        <v>0.009050520311861023</v>
      </c>
      <c r="BE127" s="4">
        <v>0.010884250875618597</v>
      </c>
      <c r="BF127" s="4">
        <v>0.009341365699160655</v>
      </c>
      <c r="BG127" s="4">
        <v>0.008991829667490958</v>
      </c>
    </row>
    <row r="128" spans="1:59" ht="12.75">
      <c r="A128" t="s">
        <v>41</v>
      </c>
      <c r="B128" s="19">
        <v>0.052963252472556885</v>
      </c>
      <c r="C128" s="19">
        <v>0.05232847616202514</v>
      </c>
      <c r="D128" s="19">
        <v>0.15502555148804065</v>
      </c>
      <c r="E128" s="19">
        <v>0.04471310286421174</v>
      </c>
      <c r="F128" s="19">
        <v>0.05123116706858955</v>
      </c>
      <c r="G128" s="19">
        <v>0.04022361804683326</v>
      </c>
      <c r="H128" s="19">
        <v>0.05199616304889481</v>
      </c>
      <c r="I128" s="19">
        <v>0.04891712111444815</v>
      </c>
      <c r="J128" s="19">
        <v>0.04109331642127028</v>
      </c>
      <c r="K128" s="19">
        <v>0.035244623794634396</v>
      </c>
      <c r="L128" s="19">
        <v>0.045747833798510475</v>
      </c>
      <c r="M128" s="19">
        <v>0.04254613682200585</v>
      </c>
      <c r="N128" s="19">
        <v>0.06733358515395581</v>
      </c>
      <c r="O128" s="19">
        <v>0.07123355023827502</v>
      </c>
      <c r="P128" s="19">
        <v>0.0681041590786557</v>
      </c>
      <c r="Q128" s="19">
        <v>0.07150417330168615</v>
      </c>
      <c r="R128" s="19">
        <v>0.06902124984135628</v>
      </c>
      <c r="S128" s="19">
        <v>0.07095356892745226</v>
      </c>
      <c r="T128" s="19">
        <v>0.06227821409478971</v>
      </c>
      <c r="U128" s="19">
        <v>0.06532842020309447</v>
      </c>
      <c r="V128" s="19">
        <v>0.07142076017911762</v>
      </c>
      <c r="W128" s="4">
        <v>0.07690194588411356</v>
      </c>
      <c r="X128" s="4">
        <v>0.0752666309161454</v>
      </c>
      <c r="Y128" s="4">
        <v>0.059990350899788186</v>
      </c>
      <c r="Z128" s="4">
        <v>0.06479311013878541</v>
      </c>
      <c r="AA128" s="4">
        <v>0.2059015280970362</v>
      </c>
      <c r="AB128" s="4">
        <v>0.04542159859257761</v>
      </c>
      <c r="AC128" s="4">
        <v>0.05558738876241876</v>
      </c>
      <c r="AD128" s="4"/>
      <c r="AE128" t="s">
        <v>41</v>
      </c>
      <c r="AF128" s="19">
        <v>0.002273891365504203</v>
      </c>
      <c r="AG128" s="19">
        <v>0.0023256679454099105</v>
      </c>
      <c r="AH128" s="19">
        <v>0.008595512245358794</v>
      </c>
      <c r="AI128" s="19">
        <v>0.002328523087423414</v>
      </c>
      <c r="AJ128" s="19">
        <v>0.002174696285072947</v>
      </c>
      <c r="AK128" s="19">
        <v>0.002240707481638097</v>
      </c>
      <c r="AL128" s="19">
        <v>0.0023033333294291865</v>
      </c>
      <c r="AM128" s="19">
        <v>0.002240149416686282</v>
      </c>
      <c r="AN128" s="19">
        <v>0.0021326147036789212</v>
      </c>
      <c r="AO128" s="19">
        <v>0.0019946162736703623</v>
      </c>
      <c r="AP128" s="19">
        <v>0.002148512739239991</v>
      </c>
      <c r="AQ128" s="19">
        <v>0.00207510241953589</v>
      </c>
      <c r="AR128" s="19">
        <v>0.00384185522740089</v>
      </c>
      <c r="AS128" s="19">
        <v>0.00390647893657974</v>
      </c>
      <c r="AT128" s="19">
        <v>0.003914617179288385</v>
      </c>
      <c r="AU128" s="19">
        <v>0.0038239662120248927</v>
      </c>
      <c r="AV128" s="19">
        <v>0.003929600685977667</v>
      </c>
      <c r="AW128" s="19">
        <v>0.003843471869216607</v>
      </c>
      <c r="AX128" s="19">
        <v>0.003558981873414693</v>
      </c>
      <c r="AY128" s="19">
        <v>0.003600526549718876</v>
      </c>
      <c r="AZ128" s="19">
        <v>0.0037949925347190608</v>
      </c>
      <c r="BA128" s="4">
        <v>0.004181315901457917</v>
      </c>
      <c r="BB128" s="4">
        <v>0.0041977785070227884</v>
      </c>
      <c r="BC128" s="4">
        <v>0.003445498949358276</v>
      </c>
      <c r="BD128" s="4">
        <v>0.0036106231603666456</v>
      </c>
      <c r="BE128" s="4">
        <v>0.014872322423137331</v>
      </c>
      <c r="BF128" s="4">
        <v>0.0030809652998392</v>
      </c>
      <c r="BG128" s="4">
        <v>0.0031987753592854547</v>
      </c>
    </row>
    <row r="129" spans="1:59" ht="12.75">
      <c r="A129" t="s">
        <v>42</v>
      </c>
      <c r="B129" s="19">
        <v>0.006701695926245295</v>
      </c>
      <c r="C129" s="19">
        <v>0.019231040374705195</v>
      </c>
      <c r="D129" s="19">
        <v>0.05119568715515673</v>
      </c>
      <c r="E129" s="19">
        <v>0.21130283637833497</v>
      </c>
      <c r="F129" s="19">
        <v>0.030190014032960833</v>
      </c>
      <c r="G129" s="19">
        <v>0.07025410333700172</v>
      </c>
      <c r="H129" s="19">
        <v>0.07133835406886699</v>
      </c>
      <c r="I129" s="19">
        <v>0.0416843124439819</v>
      </c>
      <c r="J129" s="19">
        <v>0.03289414566299007</v>
      </c>
      <c r="K129" s="19">
        <v>0.15195496862304952</v>
      </c>
      <c r="L129" s="19">
        <v>0.01871353078811143</v>
      </c>
      <c r="M129" s="19">
        <v>0.0302808936515594</v>
      </c>
      <c r="N129" s="19">
        <v>0.02592452692246768</v>
      </c>
      <c r="O129" s="19">
        <v>0.018445030371658868</v>
      </c>
      <c r="P129" s="19">
        <v>0.03834973025199513</v>
      </c>
      <c r="Q129" s="19">
        <v>0.016950923379707394</v>
      </c>
      <c r="R129" s="19">
        <v>0.03039966329206528</v>
      </c>
      <c r="S129" s="19">
        <v>0.03176868598886769</v>
      </c>
      <c r="T129" s="19">
        <v>0.022410078326795663</v>
      </c>
      <c r="U129" s="19">
        <v>0.024779978208423238</v>
      </c>
      <c r="V129" s="19">
        <v>0.03175756114484741</v>
      </c>
      <c r="W129" s="4">
        <v>0.027272336919429804</v>
      </c>
      <c r="X129" s="4">
        <v>0.032384298732369726</v>
      </c>
      <c r="Y129" s="4">
        <v>0.03955594366926465</v>
      </c>
      <c r="Z129" s="4">
        <v>0.04682517345878428</v>
      </c>
      <c r="AA129" s="4">
        <v>0.03398969341720091</v>
      </c>
      <c r="AB129" s="4">
        <v>0.015960534050062383</v>
      </c>
      <c r="AC129" s="4">
        <v>0.014258751404404175</v>
      </c>
      <c r="AD129" s="4"/>
      <c r="AE129" t="s">
        <v>42</v>
      </c>
      <c r="AF129" s="19">
        <v>0.000226199833465281</v>
      </c>
      <c r="AG129" s="19">
        <v>0.0006912424092593194</v>
      </c>
      <c r="AH129" s="19">
        <v>0.0020189482854742367</v>
      </c>
      <c r="AI129" s="19">
        <v>0.00809786082925385</v>
      </c>
      <c r="AJ129" s="19">
        <v>0.0009538955385029002</v>
      </c>
      <c r="AK129" s="19">
        <v>0.003351248142566994</v>
      </c>
      <c r="AL129" s="19">
        <v>0.0029211377188592636</v>
      </c>
      <c r="AM129" s="19">
        <v>0.0017398222551049372</v>
      </c>
      <c r="AN129" s="19">
        <v>0.0014992161220305153</v>
      </c>
      <c r="AO129" s="19">
        <v>0.00754484351195564</v>
      </c>
      <c r="AP129" s="19">
        <v>0.0008201551908373096</v>
      </c>
      <c r="AQ129" s="19">
        <v>0.001330790894488832</v>
      </c>
      <c r="AR129" s="19">
        <v>0.0011678712058776379</v>
      </c>
      <c r="AS129" s="19">
        <v>0.0008693537294936744</v>
      </c>
      <c r="AT129" s="19">
        <v>0.001973027541688106</v>
      </c>
      <c r="AU129" s="19">
        <v>0.0006998269455633663</v>
      </c>
      <c r="AV129" s="19">
        <v>0.0013647635530695387</v>
      </c>
      <c r="AW129" s="19">
        <v>0.0014601983388999942</v>
      </c>
      <c r="AX129" s="19">
        <v>0.001064180583348306</v>
      </c>
      <c r="AY129" s="19">
        <v>0.000978567001270682</v>
      </c>
      <c r="AZ129" s="19">
        <v>0.0010750984330071824</v>
      </c>
      <c r="BA129" s="4">
        <v>0.0007500638280278622</v>
      </c>
      <c r="BB129" s="4">
        <v>0.0008925701024023966</v>
      </c>
      <c r="BC129" s="4">
        <v>0.0011718837789977095</v>
      </c>
      <c r="BD129" s="4">
        <v>0.001418144776494852</v>
      </c>
      <c r="BE129" s="4">
        <v>0.0011257631928341194</v>
      </c>
      <c r="BF129" s="4">
        <v>0.0005229440324923623</v>
      </c>
      <c r="BG129" s="4">
        <v>0.0004653344889354419</v>
      </c>
    </row>
    <row r="130" spans="1:59" ht="12.75">
      <c r="A130" t="s">
        <v>43</v>
      </c>
      <c r="B130" s="19">
        <v>0.8585828694131982</v>
      </c>
      <c r="C130" s="19">
        <v>0.82488149990099</v>
      </c>
      <c r="D130" s="19">
        <v>0.674108174975502</v>
      </c>
      <c r="E130" s="19">
        <v>0.6495909043754151</v>
      </c>
      <c r="F130" s="19">
        <v>0.7965808293473416</v>
      </c>
      <c r="G130" s="19">
        <v>0.6120498805499264</v>
      </c>
      <c r="H130" s="19">
        <v>0.7772695229381191</v>
      </c>
      <c r="I130" s="19">
        <v>0.7672342002043996</v>
      </c>
      <c r="J130" s="19">
        <v>0.7276013208079026</v>
      </c>
      <c r="K130" s="19">
        <v>0.648087370743326</v>
      </c>
      <c r="L130" s="19">
        <v>0.7774755319996289</v>
      </c>
      <c r="M130" s="19">
        <v>0.7838376210707686</v>
      </c>
      <c r="N130" s="19">
        <v>0.7174280178873873</v>
      </c>
      <c r="O130" s="19">
        <v>0.7514812131842861</v>
      </c>
      <c r="P130" s="19">
        <v>0.7376461057321632</v>
      </c>
      <c r="Q130" s="19">
        <v>0.7306531995293551</v>
      </c>
      <c r="R130" s="19">
        <v>0.6598115681185229</v>
      </c>
      <c r="S130" s="19">
        <v>0.6685272419678796</v>
      </c>
      <c r="T130" s="19">
        <v>0.6866529334015373</v>
      </c>
      <c r="U130" s="19">
        <v>0.6814759774966755</v>
      </c>
      <c r="V130" s="19">
        <v>0.6881186726893529</v>
      </c>
      <c r="W130" s="4">
        <v>0.6989212044184607</v>
      </c>
      <c r="X130" s="4">
        <v>0.705764519156909</v>
      </c>
      <c r="Y130" s="4">
        <v>0.6941349171666157</v>
      </c>
      <c r="Z130" s="4">
        <v>0.7230371592300503</v>
      </c>
      <c r="AA130" s="4">
        <v>0.6087054076143478</v>
      </c>
      <c r="AB130" s="4">
        <v>0.7555205604251699</v>
      </c>
      <c r="AC130" s="4">
        <v>0.7561939379857386</v>
      </c>
      <c r="AD130" s="4"/>
      <c r="AE130" t="s">
        <v>43</v>
      </c>
      <c r="AF130" s="19">
        <v>0.02358304772587641</v>
      </c>
      <c r="AG130" s="19">
        <v>0.024322053530425006</v>
      </c>
      <c r="AH130" s="19">
        <v>0.02436584727499662</v>
      </c>
      <c r="AI130" s="19">
        <v>0.022020022590074337</v>
      </c>
      <c r="AJ130" s="19">
        <v>0.020029328689412637</v>
      </c>
      <c r="AK130" s="19">
        <v>0.01918835477195302</v>
      </c>
      <c r="AL130" s="19">
        <v>0.01900325695940616</v>
      </c>
      <c r="AM130" s="19">
        <v>0.01860984480849588</v>
      </c>
      <c r="AN130" s="19">
        <v>0.019387718009848377</v>
      </c>
      <c r="AO130" s="19">
        <v>0.017935503964731016</v>
      </c>
      <c r="AP130" s="19">
        <v>0.017612838806125002</v>
      </c>
      <c r="AQ130" s="19">
        <v>0.016981823724418726</v>
      </c>
      <c r="AR130" s="19">
        <v>0.018502318993200616</v>
      </c>
      <c r="AS130" s="19">
        <v>0.018208195072198483</v>
      </c>
      <c r="AT130" s="19">
        <v>0.01803135058579001</v>
      </c>
      <c r="AU130" s="19">
        <v>0.01782835661513749</v>
      </c>
      <c r="AV130" s="19">
        <v>0.018236487237974386</v>
      </c>
      <c r="AW130" s="19">
        <v>0.01876220154045618</v>
      </c>
      <c r="AX130" s="19">
        <v>0.017299670734615885</v>
      </c>
      <c r="AY130" s="19">
        <v>0.016650577630188863</v>
      </c>
      <c r="AZ130" s="19">
        <v>0.016813569671753043</v>
      </c>
      <c r="BA130" s="4">
        <v>0.016281046308306908</v>
      </c>
      <c r="BB130" s="4">
        <v>0.016701388264016685</v>
      </c>
      <c r="BC130" s="4">
        <v>0.016747493209306134</v>
      </c>
      <c r="BD130" s="4">
        <v>0.01607702325384324</v>
      </c>
      <c r="BE130" s="4">
        <v>0.017183853642232</v>
      </c>
      <c r="BF130" s="4">
        <v>0.01671677021836891</v>
      </c>
      <c r="BG130" s="4">
        <v>0.016259426794941686</v>
      </c>
    </row>
    <row r="131" spans="1:59" ht="12.75">
      <c r="A131" t="s">
        <v>44</v>
      </c>
      <c r="B131" s="19">
        <v>0.0817521821879998</v>
      </c>
      <c r="C131" s="19">
        <v>0.10355898356227947</v>
      </c>
      <c r="D131" s="19">
        <v>0.1196705863813006</v>
      </c>
      <c r="E131" s="19">
        <v>0.09439315638203812</v>
      </c>
      <c r="F131" s="19">
        <v>0.12199798955110785</v>
      </c>
      <c r="G131" s="19">
        <v>0.2774723980662387</v>
      </c>
      <c r="H131" s="19">
        <v>0.09939595994411901</v>
      </c>
      <c r="I131" s="19">
        <v>0.1421643662371702</v>
      </c>
      <c r="J131" s="19">
        <v>0.19841121710783688</v>
      </c>
      <c r="K131" s="19">
        <v>0.1647130368389901</v>
      </c>
      <c r="L131" s="19">
        <v>0.15806310341374916</v>
      </c>
      <c r="M131" s="19">
        <v>0.14333534845566612</v>
      </c>
      <c r="N131" s="19">
        <v>0.18931387003618905</v>
      </c>
      <c r="O131" s="19">
        <v>0.15884020620578013</v>
      </c>
      <c r="P131" s="19">
        <v>0.15590000493718598</v>
      </c>
      <c r="Q131" s="19">
        <v>0.18089170378925137</v>
      </c>
      <c r="R131" s="19">
        <v>0.2407675187480556</v>
      </c>
      <c r="S131" s="19">
        <v>0.22875050311580047</v>
      </c>
      <c r="T131" s="19">
        <v>0.22865877417687727</v>
      </c>
      <c r="U131" s="19">
        <v>0.2284156240918068</v>
      </c>
      <c r="V131" s="19">
        <v>0.20870300598668193</v>
      </c>
      <c r="W131" s="4">
        <v>0.19690451277799592</v>
      </c>
      <c r="X131" s="4">
        <v>0.18658455119457587</v>
      </c>
      <c r="Y131" s="4">
        <v>0.20631878826433153</v>
      </c>
      <c r="Z131" s="4">
        <v>0.16534455717238003</v>
      </c>
      <c r="AA131" s="4">
        <v>0.1514033708714151</v>
      </c>
      <c r="AB131" s="4">
        <v>0.18309730693219015</v>
      </c>
      <c r="AC131" s="4">
        <v>0.17395992184743833</v>
      </c>
      <c r="AD131" s="4"/>
      <c r="AE131" t="s">
        <v>44</v>
      </c>
      <c r="AF131" s="19">
        <v>0.007273810537999736</v>
      </c>
      <c r="AG131" s="19">
        <v>0.010493336785872687</v>
      </c>
      <c r="AH131" s="19">
        <v>0.014752633594481751</v>
      </c>
      <c r="AI131" s="19">
        <v>0.010465505597797974</v>
      </c>
      <c r="AJ131" s="19">
        <v>0.011303646975916628</v>
      </c>
      <c r="AK131" s="19">
        <v>0.031944232619376</v>
      </c>
      <c r="AL131" s="19">
        <v>0.009590345938053703</v>
      </c>
      <c r="AM131" s="19">
        <v>0.013378326038316592</v>
      </c>
      <c r="AN131" s="19">
        <v>0.02016890623355682</v>
      </c>
      <c r="AO131" s="19">
        <v>0.018062451885832106</v>
      </c>
      <c r="AP131" s="19">
        <v>0.013847893333749408</v>
      </c>
      <c r="AQ131" s="19">
        <v>0.012075252480370075</v>
      </c>
      <c r="AR131" s="19">
        <v>0.015927813437064398</v>
      </c>
      <c r="AS131" s="19">
        <v>0.013610053557626085</v>
      </c>
      <c r="AT131" s="19">
        <v>0.01327153386044441</v>
      </c>
      <c r="AU131" s="19">
        <v>0.014126940760531592</v>
      </c>
      <c r="AV131" s="19">
        <v>0.018395615380044868</v>
      </c>
      <c r="AW131" s="19">
        <v>0.01481560801457641</v>
      </c>
      <c r="AX131" s="19">
        <v>0.013848614428223799</v>
      </c>
      <c r="AY131" s="19">
        <v>0.013452377057121826</v>
      </c>
      <c r="AZ131" s="19">
        <v>0.013272554513194599</v>
      </c>
      <c r="BA131" s="4">
        <v>0.012748952907998075</v>
      </c>
      <c r="BB131" s="4">
        <v>0.012996371272152913</v>
      </c>
      <c r="BC131" s="4">
        <v>0.015081634294385315</v>
      </c>
      <c r="BD131" s="4">
        <v>0.011360906744593524</v>
      </c>
      <c r="BE131" s="4">
        <v>0.012194631354996963</v>
      </c>
      <c r="BF131" s="4">
        <v>0.011035163361863458</v>
      </c>
      <c r="BG131" s="4">
        <v>0.01042650773996141</v>
      </c>
    </row>
    <row r="132" spans="1:59" ht="12.75">
      <c r="A132" s="1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4"/>
      <c r="X132" s="4"/>
      <c r="Y132" s="4"/>
      <c r="Z132" s="4"/>
      <c r="AC132" s="4"/>
      <c r="AD132" s="4"/>
      <c r="AE132" s="11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4"/>
      <c r="BB132" s="4"/>
      <c r="BC132" s="4"/>
      <c r="BD132" s="4"/>
      <c r="BF132" s="4"/>
      <c r="BG132" s="4"/>
    </row>
    <row r="133" spans="1:59" ht="12.75">
      <c r="A133" s="10" t="s">
        <v>57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4"/>
      <c r="X133" s="4"/>
      <c r="Y133" s="4"/>
      <c r="Z133" s="4"/>
      <c r="AC133" s="4"/>
      <c r="AD133" s="4"/>
      <c r="AE133" s="10" t="s">
        <v>57</v>
      </c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4"/>
      <c r="BB133" s="4"/>
      <c r="BC133" s="4"/>
      <c r="BD133" s="4"/>
      <c r="BF133" s="4"/>
      <c r="BG133" s="4"/>
    </row>
    <row r="134" spans="1:59" ht="12.75">
      <c r="A134" t="s">
        <v>40</v>
      </c>
      <c r="B134" s="19">
        <v>1</v>
      </c>
      <c r="C134" s="19">
        <v>1</v>
      </c>
      <c r="D134" s="19">
        <v>1</v>
      </c>
      <c r="E134" s="19">
        <v>1</v>
      </c>
      <c r="F134" s="19">
        <v>1</v>
      </c>
      <c r="G134" s="19">
        <v>1</v>
      </c>
      <c r="H134" s="19">
        <v>1</v>
      </c>
      <c r="I134" s="19">
        <v>1</v>
      </c>
      <c r="J134" s="19">
        <v>1</v>
      </c>
      <c r="K134" s="19">
        <v>1</v>
      </c>
      <c r="L134" s="19">
        <v>1</v>
      </c>
      <c r="M134" s="19">
        <v>1</v>
      </c>
      <c r="N134" s="19">
        <v>1</v>
      </c>
      <c r="O134" s="19">
        <v>1</v>
      </c>
      <c r="P134" s="19">
        <v>1</v>
      </c>
      <c r="Q134" s="19">
        <v>1</v>
      </c>
      <c r="R134" s="19">
        <v>1</v>
      </c>
      <c r="S134" s="19">
        <v>1</v>
      </c>
      <c r="T134" s="19">
        <v>1</v>
      </c>
      <c r="U134" s="19">
        <v>1</v>
      </c>
      <c r="V134" s="19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/>
      <c r="AE134" t="s">
        <v>40</v>
      </c>
      <c r="AF134" s="19">
        <v>0.0022960689098816796</v>
      </c>
      <c r="AG134" s="19">
        <v>0.002816010064647178</v>
      </c>
      <c r="AH134" s="19">
        <v>0.0027459334371260536</v>
      </c>
      <c r="AI134" s="19">
        <v>0.0026454091049572647</v>
      </c>
      <c r="AJ134" s="19">
        <v>0.0024075600234021543</v>
      </c>
      <c r="AK134" s="19">
        <v>0.0023086313176110956</v>
      </c>
      <c r="AL134" s="19">
        <v>0.0024061921350692294</v>
      </c>
      <c r="AM134" s="19">
        <v>0.0024326500661775376</v>
      </c>
      <c r="AN134" s="19">
        <v>0.00214437910557204</v>
      </c>
      <c r="AO134" s="19">
        <v>0.0024424536615732582</v>
      </c>
      <c r="AP134" s="19">
        <v>0.00267045458807921</v>
      </c>
      <c r="AQ134" s="19">
        <v>0.0026534197659613752</v>
      </c>
      <c r="AR134" s="19">
        <v>0.0026635038911052233</v>
      </c>
      <c r="AS134" s="19">
        <v>0.003020111791114066</v>
      </c>
      <c r="AT134" s="19">
        <v>0.0029061441324184398</v>
      </c>
      <c r="AU134" s="19">
        <v>0.00272360339575935</v>
      </c>
      <c r="AV134" s="19">
        <v>0.0029658137627133377</v>
      </c>
      <c r="AW134" s="19">
        <v>0.003127404032068174</v>
      </c>
      <c r="AX134" s="19">
        <v>0.00295378406251322</v>
      </c>
      <c r="AY134" s="19">
        <v>0.0027552831014462232</v>
      </c>
      <c r="AZ134" s="19">
        <v>0.0029392538727733924</v>
      </c>
      <c r="BA134" s="4">
        <v>0.0024754059349284653</v>
      </c>
      <c r="BB134" s="4">
        <v>0.0029089067513017653</v>
      </c>
      <c r="BC134" s="4">
        <v>0.0029787574334527544</v>
      </c>
      <c r="BD134" s="4">
        <v>0.0031175353692493614</v>
      </c>
      <c r="BE134" s="4">
        <v>0.0028277892091603564</v>
      </c>
      <c r="BF134" s="4">
        <v>0.0031124327423254646</v>
      </c>
      <c r="BG134" s="4">
        <v>0.002717481816569053</v>
      </c>
    </row>
    <row r="135" spans="1:59" ht="12.75">
      <c r="A135" t="s">
        <v>41</v>
      </c>
      <c r="B135" s="19">
        <v>0.04776366867519132</v>
      </c>
      <c r="C135" s="19">
        <v>0.047240419827481644</v>
      </c>
      <c r="D135" s="19">
        <v>0.04601718019884298</v>
      </c>
      <c r="E135" s="19">
        <v>0.04718751887551119</v>
      </c>
      <c r="F135" s="19">
        <v>0.049579168898564674</v>
      </c>
      <c r="G135" s="19">
        <v>0.05370396570116328</v>
      </c>
      <c r="H135" s="19">
        <v>0.05179731006357345</v>
      </c>
      <c r="I135" s="19">
        <v>0.05090534405961347</v>
      </c>
      <c r="J135" s="19">
        <v>0.054510404395917596</v>
      </c>
      <c r="K135" s="19">
        <v>0.04715915583261888</v>
      </c>
      <c r="L135" s="19">
        <v>0.04532369952415096</v>
      </c>
      <c r="M135" s="19">
        <v>0.04220864148479607</v>
      </c>
      <c r="N135" s="19">
        <v>0.047121584823914084</v>
      </c>
      <c r="O135" s="19">
        <v>0.03446966129993788</v>
      </c>
      <c r="P135" s="19">
        <v>0.0339241481659534</v>
      </c>
      <c r="Q135" s="19">
        <v>0.03620377977344862</v>
      </c>
      <c r="R135" s="19">
        <v>0.03643219683111816</v>
      </c>
      <c r="S135" s="19">
        <v>0.03250971599723434</v>
      </c>
      <c r="T135" s="19">
        <v>0.034795696525869654</v>
      </c>
      <c r="U135" s="19">
        <v>0.03391578412628899</v>
      </c>
      <c r="V135" s="19">
        <v>0.028757117506376634</v>
      </c>
      <c r="W135" s="4">
        <v>0.03014460407750483</v>
      </c>
      <c r="X135" s="4">
        <v>0.026052242653309576</v>
      </c>
      <c r="Y135" s="4">
        <v>0.025415098315812953</v>
      </c>
      <c r="Z135" s="4">
        <v>0.026196582551908355</v>
      </c>
      <c r="AA135" s="4">
        <v>0.05574773166435315</v>
      </c>
      <c r="AB135" s="4">
        <v>0.01785881346450319</v>
      </c>
      <c r="AC135" s="4">
        <v>0.021506763943752446</v>
      </c>
      <c r="AD135" s="4"/>
      <c r="AE135" t="s">
        <v>41</v>
      </c>
      <c r="AF135" s="19">
        <v>0.0004735061608367701</v>
      </c>
      <c r="AG135" s="19">
        <v>0.0005563806000754752</v>
      </c>
      <c r="AH135" s="19">
        <v>0.0005546838218167183</v>
      </c>
      <c r="AI135" s="19">
        <v>0.0005448662640998646</v>
      </c>
      <c r="AJ135" s="19">
        <v>0.0005359268252980588</v>
      </c>
      <c r="AK135" s="19">
        <v>0.0005490614567338995</v>
      </c>
      <c r="AL135" s="19">
        <v>0.0005425100654304112</v>
      </c>
      <c r="AM135" s="19">
        <v>0.0005537684499580779</v>
      </c>
      <c r="AN135" s="19">
        <v>0.0005373285507945027</v>
      </c>
      <c r="AO135" s="19">
        <v>0.0005414635428935117</v>
      </c>
      <c r="AP135" s="19">
        <v>0.0005665362840239707</v>
      </c>
      <c r="AQ135" s="19">
        <v>0.0005532623778473736</v>
      </c>
      <c r="AR135" s="19">
        <v>0.0006472615303492995</v>
      </c>
      <c r="AS135" s="19">
        <v>0.0005274787547181694</v>
      </c>
      <c r="AT135" s="19">
        <v>0.000507128905394459</v>
      </c>
      <c r="AU135" s="19">
        <v>0.0005099675067515819</v>
      </c>
      <c r="AV135" s="19">
        <v>0.0005481669866903927</v>
      </c>
      <c r="AW135" s="19">
        <v>0.0005027631243628224</v>
      </c>
      <c r="AX135" s="19">
        <v>0.0005565712842368026</v>
      </c>
      <c r="AY135" s="19">
        <v>0.0005221083518151894</v>
      </c>
      <c r="AZ135" s="19">
        <v>0.00047162682107184674</v>
      </c>
      <c r="BA135" s="4">
        <v>0.0004589767195934125</v>
      </c>
      <c r="BB135" s="4">
        <v>0.0004684209584626626</v>
      </c>
      <c r="BC135" s="4">
        <v>0.00046216887910475156</v>
      </c>
      <c r="BD135" s="4">
        <v>0.0005028469474966055</v>
      </c>
      <c r="BE135" s="4">
        <v>0.001046152296471958</v>
      </c>
      <c r="BF135" s="4">
        <v>0.00040361434585843206</v>
      </c>
      <c r="BG135" s="4">
        <v>0.0003740254139168023</v>
      </c>
    </row>
    <row r="136" spans="1:59" ht="12.75">
      <c r="A136" t="s">
        <v>42</v>
      </c>
      <c r="B136" s="19">
        <v>0.008912875006476424</v>
      </c>
      <c r="C136" s="19">
        <v>0.023385273176286678</v>
      </c>
      <c r="D136" s="19">
        <v>0.01766184305374977</v>
      </c>
      <c r="E136" s="19">
        <v>0.025222285140110434</v>
      </c>
      <c r="F136" s="19">
        <v>0.018927098496864973</v>
      </c>
      <c r="G136" s="19">
        <v>0.010218377648368129</v>
      </c>
      <c r="H136" s="19">
        <v>0.009400474652488942</v>
      </c>
      <c r="I136" s="19">
        <v>0.010165675063773454</v>
      </c>
      <c r="J136" s="19">
        <v>0.037087559111752946</v>
      </c>
      <c r="K136" s="19">
        <v>0.012793503119672561</v>
      </c>
      <c r="L136" s="19">
        <v>0.01941752258578516</v>
      </c>
      <c r="M136" s="19">
        <v>0.010135210428569666</v>
      </c>
      <c r="N136" s="19">
        <v>0.027645337949325315</v>
      </c>
      <c r="O136" s="19">
        <v>0.02051104671795575</v>
      </c>
      <c r="P136" s="19">
        <v>0.013468247068280596</v>
      </c>
      <c r="Q136" s="19">
        <v>0.014447947813100331</v>
      </c>
      <c r="R136" s="19">
        <v>0.03456348003913306</v>
      </c>
      <c r="S136" s="19">
        <v>0.02583975090000529</v>
      </c>
      <c r="T136" s="19">
        <v>0.017953737065160662</v>
      </c>
      <c r="U136" s="19">
        <v>0.017171294000571668</v>
      </c>
      <c r="V136" s="19">
        <v>0.07721973907997355</v>
      </c>
      <c r="W136" s="4">
        <v>0.03837581007518293</v>
      </c>
      <c r="X136" s="4">
        <v>0.07734710344559446</v>
      </c>
      <c r="Y136" s="4">
        <v>0.08718852319432001</v>
      </c>
      <c r="Z136" s="4">
        <v>0.11879883890020623</v>
      </c>
      <c r="AA136" s="4">
        <v>0.06502785595162094</v>
      </c>
      <c r="AB136" s="4">
        <v>0.08103705455235649</v>
      </c>
      <c r="AC136" s="4">
        <v>0.03880377510024071</v>
      </c>
      <c r="AD136" s="4"/>
      <c r="AE136" t="s">
        <v>42</v>
      </c>
      <c r="AF136" s="19">
        <v>6.946375715108535E-05</v>
      </c>
      <c r="AG136" s="19">
        <v>0.00022275048281026678</v>
      </c>
      <c r="AH136" s="19">
        <v>0.00015142056331768147</v>
      </c>
      <c r="AI136" s="19">
        <v>0.00021432185017521024</v>
      </c>
      <c r="AJ136" s="19">
        <v>0.00015228721171577122</v>
      </c>
      <c r="AK136" s="19">
        <v>8.945969419766199E-05</v>
      </c>
      <c r="AL136" s="19">
        <v>9.101098799065447E-05</v>
      </c>
      <c r="AM136" s="19">
        <v>0.00010078994270917904</v>
      </c>
      <c r="AN136" s="19">
        <v>0.00032106516689111474</v>
      </c>
      <c r="AO136" s="19">
        <v>0.0001288728787836765</v>
      </c>
      <c r="AP136" s="19">
        <v>0.00022650046625723484</v>
      </c>
      <c r="AQ136" s="19">
        <v>0.00011970829990386812</v>
      </c>
      <c r="AR136" s="19">
        <v>0.0002998172836296135</v>
      </c>
      <c r="AS136" s="19">
        <v>0.00026975656934075635</v>
      </c>
      <c r="AT136" s="19">
        <v>0.0001802086610464609</v>
      </c>
      <c r="AU136" s="19">
        <v>0.00015711201485517132</v>
      </c>
      <c r="AV136" s="19">
        <v>0.00041007946377918095</v>
      </c>
      <c r="AW136" s="19">
        <v>0.00033907962953860104</v>
      </c>
      <c r="AX136" s="19">
        <v>0.00023863407199779652</v>
      </c>
      <c r="AY136" s="19">
        <v>0.00018940331985191553</v>
      </c>
      <c r="AZ136" s="19">
        <v>0.0008068561271693494</v>
      </c>
      <c r="BA136" s="4">
        <v>0.0002955553649796873</v>
      </c>
      <c r="BB136" s="4">
        <v>0.0006872678904310161</v>
      </c>
      <c r="BC136" s="4">
        <v>0.0008178436749937556</v>
      </c>
      <c r="BD136" s="4">
        <v>0.0012393421285975868</v>
      </c>
      <c r="BE136" s="4">
        <v>0.0005595613667602972</v>
      </c>
      <c r="BF136" s="4">
        <v>0.0008846694717290316</v>
      </c>
      <c r="BG136" s="4">
        <v>0.000382715718003645</v>
      </c>
    </row>
    <row r="137" spans="1:59" ht="12.75">
      <c r="A137" t="s">
        <v>43</v>
      </c>
      <c r="B137" s="19">
        <v>0.8515662468923331</v>
      </c>
      <c r="C137" s="19">
        <v>0.7357833188645921</v>
      </c>
      <c r="D137" s="19">
        <v>0.7252686462725473</v>
      </c>
      <c r="E137" s="19">
        <v>0.687819112279347</v>
      </c>
      <c r="F137" s="19">
        <v>0.7371171280418866</v>
      </c>
      <c r="G137" s="19">
        <v>0.788126729730109</v>
      </c>
      <c r="H137" s="19">
        <v>0.7559783400094858</v>
      </c>
      <c r="I137" s="19">
        <v>0.751828067865816</v>
      </c>
      <c r="J137" s="19">
        <v>0.6919544192764245</v>
      </c>
      <c r="K137" s="19">
        <v>0.7586545018018702</v>
      </c>
      <c r="L137" s="19">
        <v>0.712811086819661</v>
      </c>
      <c r="M137" s="19">
        <v>0.7174968575635058</v>
      </c>
      <c r="N137" s="19">
        <v>0.7323230789476347</v>
      </c>
      <c r="O137" s="19">
        <v>0.716497810853401</v>
      </c>
      <c r="P137" s="19">
        <v>0.7277373294995579</v>
      </c>
      <c r="Q137" s="19">
        <v>0.7523102813998402</v>
      </c>
      <c r="R137" s="19">
        <v>0.6729722837616648</v>
      </c>
      <c r="S137" s="19">
        <v>0.6467747386080711</v>
      </c>
      <c r="T137" s="19">
        <v>0.6954902016474165</v>
      </c>
      <c r="U137" s="19">
        <v>0.6812548458734956</v>
      </c>
      <c r="V137" s="19">
        <v>0.6479133790012481</v>
      </c>
      <c r="W137" s="4">
        <v>0.700154878573971</v>
      </c>
      <c r="X137" s="4">
        <v>0.6182951253497984</v>
      </c>
      <c r="Y137" s="4">
        <v>0.6323097986091287</v>
      </c>
      <c r="Z137" s="4">
        <v>0.6252086696694054</v>
      </c>
      <c r="AA137" s="4">
        <v>0.6573345708157848</v>
      </c>
      <c r="AB137" s="4">
        <v>0.6890222229205163</v>
      </c>
      <c r="AC137" s="4">
        <v>0.747400042292568</v>
      </c>
      <c r="AD137" s="4"/>
      <c r="AE137" t="s">
        <v>43</v>
      </c>
      <c r="AF137" s="19">
        <v>0.005400936131997523</v>
      </c>
      <c r="AG137" s="19">
        <v>0.005749197459648835</v>
      </c>
      <c r="AH137" s="19">
        <v>0.005699120569659788</v>
      </c>
      <c r="AI137" s="19">
        <v>0.0051697447510927405</v>
      </c>
      <c r="AJ137" s="19">
        <v>0.004719705889311103</v>
      </c>
      <c r="AK137" s="19">
        <v>0.004534793840389765</v>
      </c>
      <c r="AL137" s="19">
        <v>0.004369994122407695</v>
      </c>
      <c r="AM137" s="19">
        <v>0.004331936362600843</v>
      </c>
      <c r="AN137" s="19">
        <v>0.0035021118256329223</v>
      </c>
      <c r="AO137" s="19">
        <v>0.004259521203068218</v>
      </c>
      <c r="AP137" s="19">
        <v>0.004297857933027861</v>
      </c>
      <c r="AQ137" s="19">
        <v>0.0041776166754350546</v>
      </c>
      <c r="AR137" s="19">
        <v>0.004546751333231787</v>
      </c>
      <c r="AS137" s="19">
        <v>0.004844296275709498</v>
      </c>
      <c r="AT137" s="19">
        <v>0.004626457823148822</v>
      </c>
      <c r="AU137" s="19">
        <v>0.004835072091113416</v>
      </c>
      <c r="AV137" s="19">
        <v>0.0049156432323482725</v>
      </c>
      <c r="AW137" s="19">
        <v>0.005182251859209784</v>
      </c>
      <c r="AX137" s="19">
        <v>0.0049045278907684006</v>
      </c>
      <c r="AY137" s="19">
        <v>0.004649254006555351</v>
      </c>
      <c r="AZ137" s="19">
        <v>0.0048863010230876715</v>
      </c>
      <c r="BA137" s="4">
        <v>0.004567237929365757</v>
      </c>
      <c r="BB137" s="4">
        <v>0.004716965875213828</v>
      </c>
      <c r="BC137" s="4">
        <v>0.0048302990078968756</v>
      </c>
      <c r="BD137" s="4">
        <v>0.004788592223438462</v>
      </c>
      <c r="BE137" s="4">
        <v>0.004821124735786757</v>
      </c>
      <c r="BF137" s="4">
        <v>0.0050795929965186636</v>
      </c>
      <c r="BG137" s="4">
        <v>0.004856727455911217</v>
      </c>
    </row>
    <row r="138" spans="1:59" ht="12.75">
      <c r="A138" t="s">
        <v>44</v>
      </c>
      <c r="B138" s="19">
        <v>0.09175720942599914</v>
      </c>
      <c r="C138" s="19">
        <v>0.19359098813163964</v>
      </c>
      <c r="D138" s="19">
        <v>0.21105233047486</v>
      </c>
      <c r="E138" s="19">
        <v>0.2397710837050315</v>
      </c>
      <c r="F138" s="19">
        <v>0.19437660456268388</v>
      </c>
      <c r="G138" s="19">
        <v>0.14795092692035963</v>
      </c>
      <c r="H138" s="19">
        <v>0.18282387527445174</v>
      </c>
      <c r="I138" s="19">
        <v>0.18710091301079718</v>
      </c>
      <c r="J138" s="19">
        <v>0.21644761721590475</v>
      </c>
      <c r="K138" s="19">
        <v>0.18139283924583818</v>
      </c>
      <c r="L138" s="19">
        <v>0.22244769107040305</v>
      </c>
      <c r="M138" s="19">
        <v>0.23015929052312853</v>
      </c>
      <c r="N138" s="19">
        <v>0.19290999827912578</v>
      </c>
      <c r="O138" s="19">
        <v>0.2285214811287053</v>
      </c>
      <c r="P138" s="19">
        <v>0.22487027526620815</v>
      </c>
      <c r="Q138" s="19">
        <v>0.1970379910136109</v>
      </c>
      <c r="R138" s="19">
        <v>0.256032039368084</v>
      </c>
      <c r="S138" s="19">
        <v>0.2948757944946894</v>
      </c>
      <c r="T138" s="19">
        <v>0.25176036476155317</v>
      </c>
      <c r="U138" s="19">
        <v>0.2676580759996437</v>
      </c>
      <c r="V138" s="19">
        <v>0.24610976441240173</v>
      </c>
      <c r="W138" s="4">
        <v>0.23132470727334126</v>
      </c>
      <c r="X138" s="4">
        <v>0.2783055285512977</v>
      </c>
      <c r="Y138" s="4">
        <v>0.2550865798807384</v>
      </c>
      <c r="Z138" s="4">
        <v>0.22979590887848012</v>
      </c>
      <c r="AA138" s="4">
        <v>0.22188984156824107</v>
      </c>
      <c r="AB138" s="4">
        <v>0.21208190906262406</v>
      </c>
      <c r="AC138" s="4">
        <v>0.19228941484062384</v>
      </c>
      <c r="AD138" s="4"/>
      <c r="AE138" t="s">
        <v>44</v>
      </c>
      <c r="AF138" s="19">
        <v>0.001885105755860805</v>
      </c>
      <c r="AG138" s="19">
        <v>0.005198278942061066</v>
      </c>
      <c r="AH138" s="19">
        <v>0.005656259254991254</v>
      </c>
      <c r="AI138" s="19">
        <v>0.005894317812977545</v>
      </c>
      <c r="AJ138" s="19">
        <v>0.004586187364406325</v>
      </c>
      <c r="AK138" s="19">
        <v>0.0031260860723850946</v>
      </c>
      <c r="AL138" s="19">
        <v>0.004170744154328959</v>
      </c>
      <c r="AM138" s="19">
        <v>0.004182497253191961</v>
      </c>
      <c r="AN138" s="19">
        <v>0.004179152713762653</v>
      </c>
      <c r="AO138" s="19">
        <v>0.004035576522406576</v>
      </c>
      <c r="AP138" s="19">
        <v>0.005186998074404811</v>
      </c>
      <c r="AQ138" s="19">
        <v>0.005211008528996511</v>
      </c>
      <c r="AR138" s="19">
        <v>0.003907321207328874</v>
      </c>
      <c r="AS138" s="19">
        <v>0.005463783487928395</v>
      </c>
      <c r="AT138" s="19">
        <v>0.004978526154714052</v>
      </c>
      <c r="AU138" s="19">
        <v>0.004053081904550259</v>
      </c>
      <c r="AV138" s="19">
        <v>0.005169787050700303</v>
      </c>
      <c r="AW138" s="19">
        <v>0.005452520718137311</v>
      </c>
      <c r="AX138" s="19">
        <v>0.00426787260383647</v>
      </c>
      <c r="AY138" s="19">
        <v>0.004402998045514295</v>
      </c>
      <c r="AZ138" s="19">
        <v>0.004830825428592727</v>
      </c>
      <c r="BA138" s="4">
        <v>0.004194172525512491</v>
      </c>
      <c r="BB138" s="4">
        <v>0.006249458979404142</v>
      </c>
      <c r="BC138" s="4">
        <v>0.005903851466865616</v>
      </c>
      <c r="BD138" s="4">
        <v>0.005438801719221539</v>
      </c>
      <c r="BE138" s="4">
        <v>0.004643217644345726</v>
      </c>
      <c r="BF138" s="4">
        <v>0.004258827358308193</v>
      </c>
      <c r="BG138" s="4">
        <v>0.003483081361078315</v>
      </c>
    </row>
    <row r="139" spans="1:59" ht="12.75">
      <c r="A139" s="1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4"/>
      <c r="X139" s="4"/>
      <c r="Y139" s="4"/>
      <c r="Z139" s="4"/>
      <c r="AC139" s="4"/>
      <c r="AD139" s="4"/>
      <c r="AE139" s="11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4"/>
      <c r="BB139" s="4"/>
      <c r="BC139" s="4"/>
      <c r="BD139" s="4"/>
      <c r="BF139" s="4"/>
      <c r="BG139" s="4"/>
    </row>
    <row r="140" spans="1:59" ht="12.75">
      <c r="A140" s="10" t="s">
        <v>58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4"/>
      <c r="X140" s="4"/>
      <c r="Y140" s="4"/>
      <c r="Z140" s="4"/>
      <c r="AC140" s="4"/>
      <c r="AD140" s="4"/>
      <c r="AE140" s="10" t="s">
        <v>58</v>
      </c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4"/>
      <c r="BB140" s="4"/>
      <c r="BC140" s="4"/>
      <c r="BD140" s="4"/>
      <c r="BF140" s="4"/>
      <c r="BG140" s="4"/>
    </row>
    <row r="141" spans="1:59" ht="12.75">
      <c r="A141" t="s">
        <v>40</v>
      </c>
      <c r="B141" s="19">
        <v>1</v>
      </c>
      <c r="C141" s="19">
        <v>1</v>
      </c>
      <c r="D141" s="19">
        <v>1</v>
      </c>
      <c r="E141" s="19">
        <v>1</v>
      </c>
      <c r="F141" s="19">
        <v>1</v>
      </c>
      <c r="G141" s="19">
        <v>1</v>
      </c>
      <c r="H141" s="19">
        <v>1</v>
      </c>
      <c r="I141" s="19">
        <v>1</v>
      </c>
      <c r="J141" s="19">
        <v>1</v>
      </c>
      <c r="K141" s="19">
        <v>1</v>
      </c>
      <c r="L141" s="19">
        <v>1</v>
      </c>
      <c r="M141" s="19">
        <v>1</v>
      </c>
      <c r="N141" s="19">
        <v>1</v>
      </c>
      <c r="O141" s="19">
        <v>1</v>
      </c>
      <c r="P141" s="19">
        <v>1</v>
      </c>
      <c r="Q141" s="19">
        <v>1</v>
      </c>
      <c r="R141" s="19">
        <v>1</v>
      </c>
      <c r="S141" s="19">
        <v>1</v>
      </c>
      <c r="T141" s="19">
        <v>1</v>
      </c>
      <c r="U141" s="19">
        <v>1</v>
      </c>
      <c r="V141" s="19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/>
      <c r="AE141" t="s">
        <v>40</v>
      </c>
      <c r="AF141" s="19">
        <v>0.013417296899564345</v>
      </c>
      <c r="AG141" s="19">
        <v>0.01450298550681502</v>
      </c>
      <c r="AH141" s="19">
        <v>0.01464012765423402</v>
      </c>
      <c r="AI141" s="19">
        <v>0.013791675119265408</v>
      </c>
      <c r="AJ141" s="19">
        <v>0.013326416507693976</v>
      </c>
      <c r="AK141" s="19">
        <v>0.013845120762993037</v>
      </c>
      <c r="AL141" s="19">
        <v>0.01481245626649491</v>
      </c>
      <c r="AM141" s="19">
        <v>0.013728165916599009</v>
      </c>
      <c r="AN141" s="19">
        <v>0.013641964255415515</v>
      </c>
      <c r="AO141" s="19">
        <v>0.013813163776888805</v>
      </c>
      <c r="AP141" s="19">
        <v>0.014134000434547255</v>
      </c>
      <c r="AQ141" s="19">
        <v>0.013425330243162895</v>
      </c>
      <c r="AR141" s="19">
        <v>0.013825781796231113</v>
      </c>
      <c r="AS141" s="19">
        <v>0.014246974478354237</v>
      </c>
      <c r="AT141" s="19">
        <v>0.013492388591260595</v>
      </c>
      <c r="AU141" s="19">
        <v>0.012738550061512182</v>
      </c>
      <c r="AV141" s="19">
        <v>0.012064999961651104</v>
      </c>
      <c r="AW141" s="19">
        <v>0.012830931558737796</v>
      </c>
      <c r="AX141" s="19">
        <v>0.011968668787236686</v>
      </c>
      <c r="AY141" s="19">
        <v>0.011804993921993601</v>
      </c>
      <c r="AZ141" s="19">
        <v>0.011983479695076099</v>
      </c>
      <c r="BA141" s="4">
        <v>0.011150651497185202</v>
      </c>
      <c r="BB141" s="4">
        <v>0.011060851180560504</v>
      </c>
      <c r="BC141" s="4">
        <v>0.011689828632680652</v>
      </c>
      <c r="BD141" s="4">
        <v>0.01226513792393931</v>
      </c>
      <c r="BE141" s="4">
        <v>0.010661208080963889</v>
      </c>
      <c r="BF141" s="4">
        <v>0.011093754399099742</v>
      </c>
      <c r="BG141" s="4">
        <v>0.010951754014127764</v>
      </c>
    </row>
    <row r="142" spans="1:59" ht="12.75">
      <c r="A142" t="s">
        <v>41</v>
      </c>
      <c r="B142" s="19">
        <v>0.22790118167480336</v>
      </c>
      <c r="C142" s="19">
        <v>0.22715839553770373</v>
      </c>
      <c r="D142" s="19">
        <v>0.22579953438635134</v>
      </c>
      <c r="E142" s="19">
        <v>0.24586246795528038</v>
      </c>
      <c r="F142" s="19">
        <v>0.2489540663227943</v>
      </c>
      <c r="G142" s="19">
        <v>0.22555708542843692</v>
      </c>
      <c r="H142" s="19">
        <v>0.21526228558154725</v>
      </c>
      <c r="I142" s="19">
        <v>0.2021730223962691</v>
      </c>
      <c r="J142" s="19">
        <v>0.19102210603563444</v>
      </c>
      <c r="K142" s="19">
        <v>0.1756790271980511</v>
      </c>
      <c r="L142" s="19">
        <v>0.17873565113332604</v>
      </c>
      <c r="M142" s="19">
        <v>0.17029436650501406</v>
      </c>
      <c r="N142" s="19">
        <v>0.1446938878986556</v>
      </c>
      <c r="O142" s="19">
        <v>0.13727886299302636</v>
      </c>
      <c r="P142" s="19">
        <v>0.11155647794232416</v>
      </c>
      <c r="Q142" s="19">
        <v>0.0842464273987737</v>
      </c>
      <c r="R142" s="19">
        <v>0.05506862856075869</v>
      </c>
      <c r="S142" s="19">
        <v>0.0556543235906705</v>
      </c>
      <c r="T142" s="19">
        <v>0.05022994563317747</v>
      </c>
      <c r="U142" s="19">
        <v>0.05157644985736556</v>
      </c>
      <c r="V142" s="19">
        <v>0.04952459270379269</v>
      </c>
      <c r="W142" s="4">
        <v>0.04947627930062161</v>
      </c>
      <c r="X142" s="4">
        <v>0.05105762017808734</v>
      </c>
      <c r="Y142" s="4">
        <v>0.05509332490926504</v>
      </c>
      <c r="Z142" s="4">
        <v>0.05298582924404495</v>
      </c>
      <c r="AA142" s="4">
        <v>0.050952569307735104</v>
      </c>
      <c r="AB142" s="4">
        <v>0.04438907367401336</v>
      </c>
      <c r="AC142" s="4">
        <v>0.050052763494279326</v>
      </c>
      <c r="AD142" s="4"/>
      <c r="AE142" t="s">
        <v>41</v>
      </c>
      <c r="AF142" s="19">
        <v>0.013202453481583179</v>
      </c>
      <c r="AG142" s="19">
        <v>0.01377876308441075</v>
      </c>
      <c r="AH142" s="19">
        <v>0.014511202295485394</v>
      </c>
      <c r="AI142" s="19">
        <v>0.014800595423983463</v>
      </c>
      <c r="AJ142" s="19">
        <v>0.014895728123480072</v>
      </c>
      <c r="AK142" s="19">
        <v>0.01382971533139432</v>
      </c>
      <c r="AL142" s="19">
        <v>0.013879228283686765</v>
      </c>
      <c r="AM142" s="19">
        <v>0.012411404048151943</v>
      </c>
      <c r="AN142" s="19">
        <v>0.011978970147378473</v>
      </c>
      <c r="AO142" s="19">
        <v>0.011407485992520488</v>
      </c>
      <c r="AP142" s="19">
        <v>0.011824790851841738</v>
      </c>
      <c r="AQ142" s="19">
        <v>0.011294033289738381</v>
      </c>
      <c r="AR142" s="19">
        <v>0.01031683432165993</v>
      </c>
      <c r="AS142" s="19">
        <v>0.009909945295017882</v>
      </c>
      <c r="AT142" s="19">
        <v>0.007742405249159479</v>
      </c>
      <c r="AU142" s="19">
        <v>0.005550296897295211</v>
      </c>
      <c r="AV142" s="19">
        <v>0.0033706621679180297</v>
      </c>
      <c r="AW142" s="19">
        <v>0.0035312083793414845</v>
      </c>
      <c r="AX142" s="19">
        <v>0.003255555287230752</v>
      </c>
      <c r="AY142" s="19">
        <v>0.0034018077204371073</v>
      </c>
      <c r="AZ142" s="19">
        <v>0.0033114629541476565</v>
      </c>
      <c r="BA142" s="4">
        <v>0.0033933755059584168</v>
      </c>
      <c r="BB142" s="4">
        <v>0.003490683888939898</v>
      </c>
      <c r="BC142" s="4">
        <v>0.003931704709415067</v>
      </c>
      <c r="BD142" s="4">
        <v>0.004001399937645403</v>
      </c>
      <c r="BE142" s="4">
        <v>0.003604899711462176</v>
      </c>
      <c r="BF142" s="4">
        <v>0.0035757623458397324</v>
      </c>
      <c r="BG142" s="4">
        <v>0.003508093324903156</v>
      </c>
    </row>
    <row r="143" spans="1:59" ht="12.75">
      <c r="A143" t="s">
        <v>42</v>
      </c>
      <c r="B143" s="19">
        <v>0.0608762217293631</v>
      </c>
      <c r="C143" s="19">
        <v>0.07138210861697424</v>
      </c>
      <c r="D143" s="19">
        <v>0.12304020762979664</v>
      </c>
      <c r="E143" s="19">
        <v>0.06875224136819577</v>
      </c>
      <c r="F143" s="19">
        <v>0.05986172544427923</v>
      </c>
      <c r="G143" s="19">
        <v>0.0749862406982476</v>
      </c>
      <c r="H143" s="19">
        <v>0.14661721231144936</v>
      </c>
      <c r="I143" s="19">
        <v>0.06724586246773581</v>
      </c>
      <c r="J143" s="19">
        <v>0.07071458179199447</v>
      </c>
      <c r="K143" s="19">
        <v>0.09826711470758956</v>
      </c>
      <c r="L143" s="19">
        <v>0.10817196745479754</v>
      </c>
      <c r="M143" s="19">
        <v>0.08811074144761676</v>
      </c>
      <c r="N143" s="19">
        <v>0.08808157789019201</v>
      </c>
      <c r="O143" s="19">
        <v>0.07319252812493264</v>
      </c>
      <c r="P143" s="19">
        <v>0.04963753160512598</v>
      </c>
      <c r="Q143" s="19">
        <v>0.04816754689764402</v>
      </c>
      <c r="R143" s="19">
        <v>0.03778867548116637</v>
      </c>
      <c r="S143" s="19">
        <v>0.0455404624402184</v>
      </c>
      <c r="T143" s="19">
        <v>0.02756607319206315</v>
      </c>
      <c r="U143" s="19">
        <v>0.07820730532553682</v>
      </c>
      <c r="V143" s="19">
        <v>0.09621637661402756</v>
      </c>
      <c r="W143" s="4">
        <v>0.07618692144236894</v>
      </c>
      <c r="X143" s="4">
        <v>0.0673154596653008</v>
      </c>
      <c r="Y143" s="4">
        <v>0.061886219214437065</v>
      </c>
      <c r="Z143" s="4">
        <v>0.09434554491624071</v>
      </c>
      <c r="AA143" s="4">
        <v>0.03641058756004746</v>
      </c>
      <c r="AB143" s="4">
        <v>0.02047314859785811</v>
      </c>
      <c r="AC143" s="4">
        <v>0.05589937202528634</v>
      </c>
      <c r="AD143" s="4"/>
      <c r="AE143" t="s">
        <v>42</v>
      </c>
      <c r="AF143" s="19">
        <v>0.002772478939613692</v>
      </c>
      <c r="AG143" s="19">
        <v>0.0035017794489734964</v>
      </c>
      <c r="AH143" s="19">
        <v>0.005624070416797751</v>
      </c>
      <c r="AI143" s="19">
        <v>0.003045741591548024</v>
      </c>
      <c r="AJ143" s="19">
        <v>0.0026660290840940224</v>
      </c>
      <c r="AK143" s="19">
        <v>0.003937034378369128</v>
      </c>
      <c r="AL143" s="19">
        <v>0.008738276491592006</v>
      </c>
      <c r="AM143" s="19">
        <v>0.003762525234034004</v>
      </c>
      <c r="AN143" s="19">
        <v>0.0038944780160955436</v>
      </c>
      <c r="AO143" s="19">
        <v>0.00559818289948167</v>
      </c>
      <c r="AP143" s="19">
        <v>0.0066783613421810065</v>
      </c>
      <c r="AQ143" s="19">
        <v>0.005265496959752455</v>
      </c>
      <c r="AR143" s="19">
        <v>0.004958567282936197</v>
      </c>
      <c r="AS143" s="19">
        <v>0.0045409903780097285</v>
      </c>
      <c r="AT143" s="19">
        <v>0.003083517750436852</v>
      </c>
      <c r="AU143" s="19">
        <v>0.002449818410129653</v>
      </c>
      <c r="AV143" s="19">
        <v>0.0018238775445973505</v>
      </c>
      <c r="AW143" s="19">
        <v>0.0024517998285661364</v>
      </c>
      <c r="AX143" s="19">
        <v>0.001484634683787721</v>
      </c>
      <c r="AY143" s="19">
        <v>0.003695995420127635</v>
      </c>
      <c r="AZ143" s="19">
        <v>0.004098855561841399</v>
      </c>
      <c r="BA143" s="4">
        <v>0.0026431117827539273</v>
      </c>
      <c r="BB143" s="4">
        <v>0.002274340916313304</v>
      </c>
      <c r="BC143" s="4">
        <v>0.002278127017291401</v>
      </c>
      <c r="BD143" s="4">
        <v>0.003872232813835891</v>
      </c>
      <c r="BE143" s="4">
        <v>0.0011812324291564744</v>
      </c>
      <c r="BF143" s="4">
        <v>0.0007966372388761757</v>
      </c>
      <c r="BG143" s="4">
        <v>0.002221909075975288</v>
      </c>
    </row>
    <row r="144" spans="1:59" ht="12.75">
      <c r="A144" t="s">
        <v>43</v>
      </c>
      <c r="B144" s="19">
        <v>0.6451656232775385</v>
      </c>
      <c r="C144" s="19">
        <v>0.6193248405953016</v>
      </c>
      <c r="D144" s="19">
        <v>0.6014149046550015</v>
      </c>
      <c r="E144" s="19">
        <v>0.5887936673555231</v>
      </c>
      <c r="F144" s="19">
        <v>0.6030119433093056</v>
      </c>
      <c r="G144" s="19">
        <v>0.5957743441850291</v>
      </c>
      <c r="H144" s="19">
        <v>0.5654758237246332</v>
      </c>
      <c r="I144" s="19">
        <v>0.625046227102388</v>
      </c>
      <c r="J144" s="19">
        <v>0.6160713237602639</v>
      </c>
      <c r="K144" s="19">
        <v>0.6124756584339944</v>
      </c>
      <c r="L144" s="19">
        <v>0.6097283153210389</v>
      </c>
      <c r="M144" s="19">
        <v>0.6393938165566919</v>
      </c>
      <c r="N144" s="19">
        <v>0.6264426095876253</v>
      </c>
      <c r="O144" s="19">
        <v>0.6605230080886353</v>
      </c>
      <c r="P144" s="19">
        <v>0.6893457015595693</v>
      </c>
      <c r="Q144" s="19">
        <v>0.7021877589170225</v>
      </c>
      <c r="R144" s="19">
        <v>0.7344240182008039</v>
      </c>
      <c r="S144" s="19">
        <v>0.693757204523022</v>
      </c>
      <c r="T144" s="19">
        <v>0.7414746221722618</v>
      </c>
      <c r="U144" s="19">
        <v>0.6960901528476587</v>
      </c>
      <c r="V144" s="19">
        <v>0.6775376546617586</v>
      </c>
      <c r="W144" s="4">
        <v>0.6885674592384045</v>
      </c>
      <c r="X144" s="4">
        <v>0.7225100690072508</v>
      </c>
      <c r="Y144" s="4">
        <v>0.7018879196666143</v>
      </c>
      <c r="Z144" s="4">
        <v>0.6805799334180891</v>
      </c>
      <c r="AA144" s="4">
        <v>0.7574114876469701</v>
      </c>
      <c r="AB144" s="4">
        <v>0.7572230317366446</v>
      </c>
      <c r="AC144" s="4">
        <v>0.7484179918009557</v>
      </c>
      <c r="AD144" s="4"/>
      <c r="AE144" t="s">
        <v>43</v>
      </c>
      <c r="AF144" s="19">
        <v>0.023911230885272226</v>
      </c>
      <c r="AG144" s="19">
        <v>0.024922924235033096</v>
      </c>
      <c r="AH144" s="19">
        <v>0.02519637055516744</v>
      </c>
      <c r="AI144" s="19">
        <v>0.023071836548205646</v>
      </c>
      <c r="AJ144" s="19">
        <v>0.021371775652819974</v>
      </c>
      <c r="AK144" s="19">
        <v>0.02055821736899018</v>
      </c>
      <c r="AL144" s="19">
        <v>0.020122517811857237</v>
      </c>
      <c r="AM144" s="19">
        <v>0.0203239702106488</v>
      </c>
      <c r="AN144" s="19">
        <v>0.019836217270903237</v>
      </c>
      <c r="AO144" s="19">
        <v>0.01944788628822856</v>
      </c>
      <c r="AP144" s="19">
        <v>0.01945780634718765</v>
      </c>
      <c r="AQ144" s="19">
        <v>0.018836318888768574</v>
      </c>
      <c r="AR144" s="19">
        <v>0.020189061670980044</v>
      </c>
      <c r="AS144" s="19">
        <v>0.02106703448946092</v>
      </c>
      <c r="AT144" s="19">
        <v>0.020346172276923376</v>
      </c>
      <c r="AU144" s="19">
        <v>0.021107429244186567</v>
      </c>
      <c r="AV144" s="19">
        <v>0.021822951974464995</v>
      </c>
      <c r="AW144" s="19">
        <v>0.022805897589715345</v>
      </c>
      <c r="AX144" s="19">
        <v>0.02118700602217663</v>
      </c>
      <c r="AY144" s="19">
        <v>0.020353481126151894</v>
      </c>
      <c r="AZ144" s="19">
        <v>0.020832555723096207</v>
      </c>
      <c r="BA144" s="4">
        <v>0.020232978816628038</v>
      </c>
      <c r="BB144" s="4">
        <v>0.02095895210364295</v>
      </c>
      <c r="BC144" s="4">
        <v>0.021041896344688</v>
      </c>
      <c r="BD144" s="4">
        <v>0.02050798783450171</v>
      </c>
      <c r="BE144" s="4">
        <v>0.02094368846854922</v>
      </c>
      <c r="BF144" s="4">
        <v>0.019897479822311187</v>
      </c>
      <c r="BG144" s="4">
        <v>0.019599810298957118</v>
      </c>
    </row>
    <row r="145" spans="1:59" ht="12.75">
      <c r="A145" t="s">
        <v>44</v>
      </c>
      <c r="B145" s="19">
        <v>0.06605697331829508</v>
      </c>
      <c r="C145" s="19">
        <v>0.08213465525002067</v>
      </c>
      <c r="D145" s="19">
        <v>0.049745353328850654</v>
      </c>
      <c r="E145" s="19">
        <v>0.09659162332100088</v>
      </c>
      <c r="F145" s="19">
        <v>0.08817226492362082</v>
      </c>
      <c r="G145" s="19">
        <v>0.10368232968828649</v>
      </c>
      <c r="H145" s="19">
        <v>0.07264467838237022</v>
      </c>
      <c r="I145" s="19">
        <v>0.10553488803360705</v>
      </c>
      <c r="J145" s="19">
        <v>0.12219198841210713</v>
      </c>
      <c r="K145" s="19">
        <v>0.11357819966036482</v>
      </c>
      <c r="L145" s="19">
        <v>0.10336406609083751</v>
      </c>
      <c r="M145" s="19">
        <v>0.1022010754906772</v>
      </c>
      <c r="N145" s="19">
        <v>0.14078192462352718</v>
      </c>
      <c r="O145" s="19">
        <v>0.12900560079340573</v>
      </c>
      <c r="P145" s="19">
        <v>0.14946028889298055</v>
      </c>
      <c r="Q145" s="19">
        <v>0.1653982667865598</v>
      </c>
      <c r="R145" s="19">
        <v>0.17271867775727115</v>
      </c>
      <c r="S145" s="19">
        <v>0.20504800944608897</v>
      </c>
      <c r="T145" s="19">
        <v>0.18072935900249767</v>
      </c>
      <c r="U145" s="19">
        <v>0.1741260919694391</v>
      </c>
      <c r="V145" s="19">
        <v>0.176721376020421</v>
      </c>
      <c r="W145" s="4">
        <v>0.1857693400186049</v>
      </c>
      <c r="X145" s="4">
        <v>0.159116851149361</v>
      </c>
      <c r="Y145" s="4">
        <v>0.1811325362096835</v>
      </c>
      <c r="Z145" s="4">
        <v>0.17208869242162544</v>
      </c>
      <c r="AA145" s="4">
        <v>0.1552253554852474</v>
      </c>
      <c r="AB145" s="4">
        <v>0.17791474505321087</v>
      </c>
      <c r="AC145" s="4">
        <v>0.14562987267947858</v>
      </c>
      <c r="AD145" s="4"/>
      <c r="AE145" t="s">
        <v>44</v>
      </c>
      <c r="AF145" s="19">
        <v>0.007930385610304127</v>
      </c>
      <c r="AG145" s="19">
        <v>0.011358581343598524</v>
      </c>
      <c r="AH145" s="19">
        <v>0.007107985497633913</v>
      </c>
      <c r="AI145" s="19">
        <v>0.012379422395165245</v>
      </c>
      <c r="AJ145" s="19">
        <v>0.011515321247580326</v>
      </c>
      <c r="AK145" s="19">
        <v>0.013138027107272748</v>
      </c>
      <c r="AL145" s="19">
        <v>0.010201903776516544</v>
      </c>
      <c r="AM145" s="19">
        <v>0.013313391094687559</v>
      </c>
      <c r="AN145" s="19">
        <v>0.01500906037463921</v>
      </c>
      <c r="AO145" s="19">
        <v>0.014290494482812464</v>
      </c>
      <c r="AP145" s="19">
        <v>0.012756680335077859</v>
      </c>
      <c r="AQ145" s="19">
        <v>0.011707596803009004</v>
      </c>
      <c r="AR145" s="19">
        <v>0.014801565056319398</v>
      </c>
      <c r="AS145" s="19">
        <v>0.01455039033950087</v>
      </c>
      <c r="AT145" s="19">
        <v>0.015362654018735392</v>
      </c>
      <c r="AU145" s="19">
        <v>0.015912649418142754</v>
      </c>
      <c r="AV145" s="19">
        <v>0.014187343771288451</v>
      </c>
      <c r="AW145" s="19">
        <v>0.015555642539045678</v>
      </c>
      <c r="AX145" s="19">
        <v>0.01241423328521712</v>
      </c>
      <c r="AY145" s="19">
        <v>0.012272457393246165</v>
      </c>
      <c r="AZ145" s="19">
        <v>0.014142540421548718</v>
      </c>
      <c r="BA145" s="4">
        <v>0.015172324499913162</v>
      </c>
      <c r="BB145" s="4">
        <v>0.013586122097943609</v>
      </c>
      <c r="BC145" s="4">
        <v>0.01645194637958071</v>
      </c>
      <c r="BD145" s="4">
        <v>0.016024124672820904</v>
      </c>
      <c r="BE145" s="4">
        <v>0.012246265508980494</v>
      </c>
      <c r="BF145" s="4">
        <v>0.01273435420064751</v>
      </c>
      <c r="BG145" s="4">
        <v>0.010631039824602154</v>
      </c>
    </row>
    <row r="146" spans="1:59" ht="12.75">
      <c r="A146" s="1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4"/>
      <c r="X146" s="4"/>
      <c r="Y146" s="4"/>
      <c r="Z146" s="4"/>
      <c r="AC146" s="4"/>
      <c r="AD146" s="4"/>
      <c r="AE146" s="11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4"/>
      <c r="BB146" s="4"/>
      <c r="BC146" s="4"/>
      <c r="BD146" s="4"/>
      <c r="BF146" s="4"/>
      <c r="BG146" s="4"/>
    </row>
    <row r="147" spans="1:59" ht="12.75">
      <c r="A147" s="10" t="s">
        <v>76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4"/>
      <c r="X147" s="4"/>
      <c r="Y147" s="4"/>
      <c r="Z147" s="4"/>
      <c r="AC147" s="4"/>
      <c r="AD147" s="4"/>
      <c r="AE147" s="10" t="s">
        <v>76</v>
      </c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4"/>
      <c r="BB147" s="4"/>
      <c r="BC147" s="4"/>
      <c r="BD147" s="4"/>
      <c r="BF147" s="4"/>
      <c r="BG147" s="4"/>
    </row>
    <row r="148" spans="1:59" ht="12.75">
      <c r="A148" s="11" t="s">
        <v>34</v>
      </c>
      <c r="B148" s="19">
        <v>1</v>
      </c>
      <c r="C148" s="19">
        <v>1</v>
      </c>
      <c r="D148" s="19">
        <v>1</v>
      </c>
      <c r="E148" s="19">
        <v>1</v>
      </c>
      <c r="F148" s="19">
        <v>1</v>
      </c>
      <c r="G148" s="19">
        <v>1</v>
      </c>
      <c r="H148" s="19">
        <v>1</v>
      </c>
      <c r="I148" s="19">
        <v>1</v>
      </c>
      <c r="J148" s="19">
        <v>1</v>
      </c>
      <c r="K148" s="19">
        <v>1</v>
      </c>
      <c r="L148" s="19">
        <v>1</v>
      </c>
      <c r="M148" s="19">
        <v>1</v>
      </c>
      <c r="N148" s="19">
        <v>1</v>
      </c>
      <c r="O148" s="19">
        <v>1</v>
      </c>
      <c r="P148" s="19">
        <v>1</v>
      </c>
      <c r="Q148" s="19">
        <v>1</v>
      </c>
      <c r="R148" s="19">
        <v>1</v>
      </c>
      <c r="S148" s="19">
        <v>1</v>
      </c>
      <c r="T148" s="19">
        <v>1</v>
      </c>
      <c r="U148" s="19">
        <v>1</v>
      </c>
      <c r="V148" s="19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/>
      <c r="AE148" s="11" t="s">
        <v>34</v>
      </c>
      <c r="AF148" s="19">
        <v>0.01754333712630353</v>
      </c>
      <c r="AG148" s="19">
        <v>0.019449280044792527</v>
      </c>
      <c r="AH148" s="19">
        <v>0.019041822608251303</v>
      </c>
      <c r="AI148" s="19">
        <v>0.01905377801816621</v>
      </c>
      <c r="AJ148" s="19">
        <v>0.01854902051565566</v>
      </c>
      <c r="AK148" s="19">
        <v>0.01922737711534594</v>
      </c>
      <c r="AL148" s="19">
        <v>0.018854160447510503</v>
      </c>
      <c r="AM148" s="19">
        <v>0.01930051571178323</v>
      </c>
      <c r="AN148" s="19">
        <v>0.01874816316281235</v>
      </c>
      <c r="AO148" s="19">
        <v>0.019948114079005003</v>
      </c>
      <c r="AP148" s="19">
        <v>0.019312884505820322</v>
      </c>
      <c r="AQ148" s="19">
        <v>0.0192870295564938</v>
      </c>
      <c r="AR148" s="19">
        <v>0.019782165623164743</v>
      </c>
      <c r="AS148" s="19">
        <v>0.021034243950349148</v>
      </c>
      <c r="AT148" s="19">
        <v>0.020446695520876648</v>
      </c>
      <c r="AU148" s="19">
        <v>0.020200799020758217</v>
      </c>
      <c r="AV148" s="19">
        <v>0.021272237720119134</v>
      </c>
      <c r="AW148" s="19">
        <v>0.02172378413334584</v>
      </c>
      <c r="AX148" s="19">
        <v>0.022680586368921795</v>
      </c>
      <c r="AY148" s="19">
        <v>0.02119291792943628</v>
      </c>
      <c r="AZ148" s="19">
        <v>0.01981582808763125</v>
      </c>
      <c r="BA148" s="4">
        <v>0.019257765102525377</v>
      </c>
      <c r="BB148" s="4">
        <v>0.01971249889001204</v>
      </c>
      <c r="BC148" s="4">
        <v>0.020029388788271676</v>
      </c>
      <c r="BD148" s="4">
        <v>0.020467261060184934</v>
      </c>
      <c r="BE148" s="4">
        <v>0.02007681062181849</v>
      </c>
      <c r="BF148" s="4">
        <v>0.02066380277834821</v>
      </c>
      <c r="BG148" s="4">
        <v>0.020016694577839604</v>
      </c>
    </row>
    <row r="149" spans="1:59" ht="12.75">
      <c r="A149" s="11" t="s">
        <v>35</v>
      </c>
      <c r="B149" s="19">
        <v>0.1397719322777011</v>
      </c>
      <c r="C149" s="19">
        <v>0.13139589484966074</v>
      </c>
      <c r="D149" s="19">
        <v>0.13076633910348814</v>
      </c>
      <c r="E149" s="19">
        <v>0.12843474379718386</v>
      </c>
      <c r="F149" s="19">
        <v>0.13163831484413496</v>
      </c>
      <c r="G149" s="19">
        <v>0.133677782100897</v>
      </c>
      <c r="H149" s="19">
        <v>0.13134130664515567</v>
      </c>
      <c r="I149" s="19">
        <v>0.1320154528368375</v>
      </c>
      <c r="J149" s="19">
        <v>0.12604386922342142</v>
      </c>
      <c r="K149" s="19">
        <v>0.11977284199319398</v>
      </c>
      <c r="L149" s="19">
        <v>0.12748219486978468</v>
      </c>
      <c r="M149" s="19">
        <v>0.12167441325129918</v>
      </c>
      <c r="N149" s="19">
        <v>0.11422605604720165</v>
      </c>
      <c r="O149" s="19">
        <v>0.10917489686053825</v>
      </c>
      <c r="P149" s="19">
        <v>0.10380361834659615</v>
      </c>
      <c r="Q149" s="19">
        <v>0.09828407777814642</v>
      </c>
      <c r="R149" s="19">
        <v>0.09588050409607651</v>
      </c>
      <c r="S149" s="19">
        <v>0.09490058075960969</v>
      </c>
      <c r="T149" s="19">
        <v>0.0883412219584695</v>
      </c>
      <c r="U149" s="19">
        <v>0.09151871325016359</v>
      </c>
      <c r="V149" s="19">
        <v>0.09760015505166747</v>
      </c>
      <c r="W149" s="4">
        <v>0.0940551661920629</v>
      </c>
      <c r="X149" s="4">
        <v>0.08996706598853434</v>
      </c>
      <c r="Y149" s="4">
        <v>0.0908883485346387</v>
      </c>
      <c r="Z149" s="4">
        <v>0.09433918012444749</v>
      </c>
      <c r="AA149" s="4">
        <v>0.08887590271903051</v>
      </c>
      <c r="AB149" s="4">
        <v>0.1144202154602523</v>
      </c>
      <c r="AC149" s="4">
        <v>0.12864269740296325</v>
      </c>
      <c r="AD149" s="4"/>
      <c r="AE149" s="11" t="s">
        <v>35</v>
      </c>
      <c r="AF149" s="19">
        <v>0.01058705616954256</v>
      </c>
      <c r="AG149" s="19">
        <v>0.010688317690837338</v>
      </c>
      <c r="AH149" s="19">
        <v>0.010930498561108674</v>
      </c>
      <c r="AI149" s="19">
        <v>0.010681532280647804</v>
      </c>
      <c r="AJ149" s="19">
        <v>0.010963076020766602</v>
      </c>
      <c r="AK149" s="19">
        <v>0.01138254285815564</v>
      </c>
      <c r="AL149" s="19">
        <v>0.01077900868599293</v>
      </c>
      <c r="AM149" s="19">
        <v>0.011394069769058364</v>
      </c>
      <c r="AN149" s="19">
        <v>0.01086274031416728</v>
      </c>
      <c r="AO149" s="19">
        <v>0.0112314819383665</v>
      </c>
      <c r="AP149" s="19">
        <v>0.011524281453845217</v>
      </c>
      <c r="AQ149" s="19">
        <v>0.011592801811760133</v>
      </c>
      <c r="AR149" s="19">
        <v>0.011653210383569085</v>
      </c>
      <c r="AS149" s="19">
        <v>0.011635756762771567</v>
      </c>
      <c r="AT149" s="19">
        <v>0.010917617791089861</v>
      </c>
      <c r="AU149" s="19">
        <v>0.010268250114597168</v>
      </c>
      <c r="AV149" s="19">
        <v>0.010347302058172234</v>
      </c>
      <c r="AW149" s="19">
        <v>0.01019460956928459</v>
      </c>
      <c r="AX149" s="19">
        <v>0.010850111440637748</v>
      </c>
      <c r="AY149" s="19">
        <v>0.01083660419347275</v>
      </c>
      <c r="AZ149" s="19">
        <v>0.010791424521422552</v>
      </c>
      <c r="BA149" s="4">
        <v>0.01114097464453909</v>
      </c>
      <c r="BB149" s="4">
        <v>0.010961920385511411</v>
      </c>
      <c r="BC149" s="4">
        <v>0.011113469806334358</v>
      </c>
      <c r="BD149" s="4">
        <v>0.011888624654339715</v>
      </c>
      <c r="BE149" s="4">
        <v>0.0118413011493099</v>
      </c>
      <c r="BF149" s="4">
        <v>0.01716828946535868</v>
      </c>
      <c r="BG149" s="4">
        <v>0.01647922932959973</v>
      </c>
    </row>
    <row r="150" spans="1:59" ht="12.75">
      <c r="A150" s="11" t="s">
        <v>36</v>
      </c>
      <c r="B150" s="19">
        <v>0.08543862263739962</v>
      </c>
      <c r="C150" s="19">
        <v>0.0827505967884108</v>
      </c>
      <c r="D150" s="19">
        <v>0.10436293251316295</v>
      </c>
      <c r="E150" s="19">
        <v>0.10124487961265981</v>
      </c>
      <c r="F150" s="19">
        <v>0.08481524804570208</v>
      </c>
      <c r="G150" s="19">
        <v>0.08085345630657487</v>
      </c>
      <c r="H150" s="19">
        <v>0.07323780570511369</v>
      </c>
      <c r="I150" s="19">
        <v>0.06916614819352786</v>
      </c>
      <c r="J150" s="19">
        <v>0.05375886567687601</v>
      </c>
      <c r="K150" s="19">
        <v>0.09994202126612708</v>
      </c>
      <c r="L150" s="19">
        <v>0.06154408651862639</v>
      </c>
      <c r="M150" s="19">
        <v>0.046356657657085604</v>
      </c>
      <c r="N150" s="19">
        <v>0.03691411920082104</v>
      </c>
      <c r="O150" s="19">
        <v>0.05493341340380888</v>
      </c>
      <c r="P150" s="19">
        <v>0.03828338703060703</v>
      </c>
      <c r="Q150" s="19">
        <v>0.05824523006395323</v>
      </c>
      <c r="R150" s="19">
        <v>0.07098269722581281</v>
      </c>
      <c r="S150" s="19">
        <v>0.06476229390325951</v>
      </c>
      <c r="T150" s="19">
        <v>0.09733452840229488</v>
      </c>
      <c r="U150" s="19">
        <v>0.06278143120451948</v>
      </c>
      <c r="V150" s="19">
        <v>0.05801146896550884</v>
      </c>
      <c r="W150" s="4">
        <v>0.06462401387392219</v>
      </c>
      <c r="X150" s="4">
        <v>0.061725242962644374</v>
      </c>
      <c r="Y150" s="4">
        <v>0.053453650935201685</v>
      </c>
      <c r="Z150" s="4">
        <v>0.0563425487190957</v>
      </c>
      <c r="AA150" s="4">
        <v>0.07420827960352086</v>
      </c>
      <c r="AB150" s="4">
        <v>0.06536673584309662</v>
      </c>
      <c r="AC150" s="4">
        <v>0.0730199503626813</v>
      </c>
      <c r="AD150" s="4"/>
      <c r="AE150" s="11" t="s">
        <v>36</v>
      </c>
      <c r="AF150" s="19">
        <v>0.005087705721240869</v>
      </c>
      <c r="AG150" s="19">
        <v>0.005443981842971393</v>
      </c>
      <c r="AH150" s="19">
        <v>0.006204597588344658</v>
      </c>
      <c r="AI150" s="19">
        <v>0.006196455629643584</v>
      </c>
      <c r="AJ150" s="19">
        <v>0.005257716774013625</v>
      </c>
      <c r="AK150" s="19">
        <v>0.005895348883448419</v>
      </c>
      <c r="AL150" s="19">
        <v>0.005555923608383889</v>
      </c>
      <c r="AM150" s="19">
        <v>0.005440813485716295</v>
      </c>
      <c r="AN150" s="19">
        <v>0.004068854809186811</v>
      </c>
      <c r="AO150" s="19">
        <v>0.008222344886618728</v>
      </c>
      <c r="AP150" s="19">
        <v>0.005191866988198194</v>
      </c>
      <c r="AQ150" s="19">
        <v>0.003979816008167803</v>
      </c>
      <c r="AR150" s="19">
        <v>0.002973361885691854</v>
      </c>
      <c r="AS150" s="19">
        <v>0.0050318151594779615</v>
      </c>
      <c r="AT150" s="19">
        <v>0.00360396794260888</v>
      </c>
      <c r="AU150" s="19">
        <v>0.004697732461204549</v>
      </c>
      <c r="AV150" s="19">
        <v>0.006040492606585221</v>
      </c>
      <c r="AW150" s="19">
        <v>0.00590319442799296</v>
      </c>
      <c r="AX150" s="19">
        <v>0.00993390622252641</v>
      </c>
      <c r="AY150" s="19">
        <v>0.005326480022751883</v>
      </c>
      <c r="AZ150" s="19">
        <v>0.004086549473746183</v>
      </c>
      <c r="BA150" s="4">
        <v>0.0038719940149449872</v>
      </c>
      <c r="BB150" s="4">
        <v>0.003716692999758378</v>
      </c>
      <c r="BC150" s="4">
        <v>0.0033714824902361263</v>
      </c>
      <c r="BD150" s="4">
        <v>0.003858902852088529</v>
      </c>
      <c r="BE150" s="4">
        <v>0.004533653662128538</v>
      </c>
      <c r="BF150" s="4">
        <v>0.004737666268281789</v>
      </c>
      <c r="BG150" s="4">
        <v>0.0053048067717515945</v>
      </c>
    </row>
    <row r="151" spans="1:59" ht="12.75">
      <c r="A151" s="11" t="s">
        <v>37</v>
      </c>
      <c r="B151" s="19">
        <v>0.7249080367239992</v>
      </c>
      <c r="C151" s="19">
        <v>0.6788586167472631</v>
      </c>
      <c r="D151" s="19">
        <v>0.6936368524592157</v>
      </c>
      <c r="E151" s="19">
        <v>0.6602734907485185</v>
      </c>
      <c r="F151" s="19">
        <v>0.6881495904900361</v>
      </c>
      <c r="G151" s="19">
        <v>0.6949582753108258</v>
      </c>
      <c r="H151" s="19">
        <v>0.7015443546223511</v>
      </c>
      <c r="I151" s="19">
        <v>0.6822702303017444</v>
      </c>
      <c r="J151" s="19">
        <v>0.6947361541257344</v>
      </c>
      <c r="K151" s="19">
        <v>0.6630562752553255</v>
      </c>
      <c r="L151" s="19">
        <v>0.7106164233434485</v>
      </c>
      <c r="M151" s="19">
        <v>0.7200425741375102</v>
      </c>
      <c r="N151" s="19">
        <v>0.7063648369980768</v>
      </c>
      <c r="O151" s="19">
        <v>0.7102007520007391</v>
      </c>
      <c r="P151" s="19">
        <v>0.7408547062461205</v>
      </c>
      <c r="Q151" s="19">
        <v>0.7317328642408367</v>
      </c>
      <c r="R151" s="19">
        <v>0.698886702819077</v>
      </c>
      <c r="S151" s="19">
        <v>0.6968275625626683</v>
      </c>
      <c r="T151" s="19">
        <v>0.678705254285127</v>
      </c>
      <c r="U151" s="19">
        <v>0.7071200532280252</v>
      </c>
      <c r="V151" s="19">
        <v>0.7062087374896739</v>
      </c>
      <c r="W151" s="4">
        <v>0.7159694315812873</v>
      </c>
      <c r="X151" s="4">
        <v>0.7018962507658311</v>
      </c>
      <c r="Y151" s="4">
        <v>0.7244960167556312</v>
      </c>
      <c r="Z151" s="4">
        <v>0.7139667384592591</v>
      </c>
      <c r="AA151" s="4">
        <v>0.7231076955276499</v>
      </c>
      <c r="AB151" s="4">
        <v>0.692586986916637</v>
      </c>
      <c r="AC151" s="4">
        <v>0.6909679825508531</v>
      </c>
      <c r="AD151" s="4"/>
      <c r="AE151" s="11" t="s">
        <v>37</v>
      </c>
      <c r="AF151" s="19">
        <v>0.03512859727079187</v>
      </c>
      <c r="AG151" s="19">
        <v>0.036635822757265096</v>
      </c>
      <c r="AH151" s="19">
        <v>0.03779719838984642</v>
      </c>
      <c r="AI151" s="19">
        <v>0.03574431511548625</v>
      </c>
      <c r="AJ151" s="19">
        <v>0.03394729288266646</v>
      </c>
      <c r="AK151" s="19">
        <v>0.03330317836232579</v>
      </c>
      <c r="AL151" s="19">
        <v>0.03177631487009178</v>
      </c>
      <c r="AM151" s="19">
        <v>0.031189558546125137</v>
      </c>
      <c r="AN151" s="19">
        <v>0.03074182031445212</v>
      </c>
      <c r="AO151" s="19">
        <v>0.03040483458466919</v>
      </c>
      <c r="AP151" s="19">
        <v>0.03098666210776856</v>
      </c>
      <c r="AQ151" s="19">
        <v>0.0304737672751948</v>
      </c>
      <c r="AR151" s="19">
        <v>0.03257227191561667</v>
      </c>
      <c r="AS151" s="19">
        <v>0.0334426623577063</v>
      </c>
      <c r="AT151" s="19">
        <v>0.03313698405087554</v>
      </c>
      <c r="AU151" s="19">
        <v>0.034880539890907426</v>
      </c>
      <c r="AV151" s="19">
        <v>0.03661501833220334</v>
      </c>
      <c r="AW151" s="19">
        <v>0.038783078058895755</v>
      </c>
      <c r="AX151" s="19">
        <v>0.036750473547524164</v>
      </c>
      <c r="AY151" s="19">
        <v>0.037118579758199405</v>
      </c>
      <c r="AZ151" s="19">
        <v>0.035906368507657986</v>
      </c>
      <c r="BA151" s="4">
        <v>0.03633402034926155</v>
      </c>
      <c r="BB151" s="4">
        <v>0.036287054476310796</v>
      </c>
      <c r="BC151" s="4">
        <v>0.03721454069220024</v>
      </c>
      <c r="BD151" s="4">
        <v>0.035901218065753554</v>
      </c>
      <c r="BE151" s="4">
        <v>0.037654125656294286</v>
      </c>
      <c r="BF151" s="4">
        <v>0.03389848479693829</v>
      </c>
      <c r="BG151" s="4">
        <v>0.03307305054172607</v>
      </c>
    </row>
    <row r="152" spans="1:59" ht="12.75">
      <c r="A152" s="11" t="s">
        <v>38</v>
      </c>
      <c r="B152" s="19">
        <v>0.049881408360900284</v>
      </c>
      <c r="C152" s="19">
        <v>0.10699489161466547</v>
      </c>
      <c r="D152" s="19">
        <v>0.07123387592413324</v>
      </c>
      <c r="E152" s="19">
        <v>0.11004688584163792</v>
      </c>
      <c r="F152" s="19">
        <v>0.09539684662012708</v>
      </c>
      <c r="G152" s="19">
        <v>0.09051048628170243</v>
      </c>
      <c r="H152" s="19">
        <v>0.09387653302737939</v>
      </c>
      <c r="I152" s="19">
        <v>0.11654816866789017</v>
      </c>
      <c r="J152" s="19">
        <v>0.12546111097396817</v>
      </c>
      <c r="K152" s="19">
        <v>0.11722886148535348</v>
      </c>
      <c r="L152" s="19">
        <v>0.10035729526814054</v>
      </c>
      <c r="M152" s="19">
        <v>0.11192635495410498</v>
      </c>
      <c r="N152" s="19">
        <v>0.14249498775390043</v>
      </c>
      <c r="O152" s="19">
        <v>0.12569093773491374</v>
      </c>
      <c r="P152" s="19">
        <v>0.11705828837667645</v>
      </c>
      <c r="Q152" s="19">
        <v>0.11173782791706358</v>
      </c>
      <c r="R152" s="19">
        <v>0.13425009585903377</v>
      </c>
      <c r="S152" s="19">
        <v>0.1435095627744623</v>
      </c>
      <c r="T152" s="19">
        <v>0.1356189953541087</v>
      </c>
      <c r="U152" s="19">
        <v>0.13857980231729164</v>
      </c>
      <c r="V152" s="19">
        <v>0.13817963849314974</v>
      </c>
      <c r="W152" s="4">
        <v>0.1253513883527276</v>
      </c>
      <c r="X152" s="4">
        <v>0.14641144028299027</v>
      </c>
      <c r="Y152" s="4">
        <v>0.13116198377452848</v>
      </c>
      <c r="Z152" s="4">
        <v>0.1353515326971978</v>
      </c>
      <c r="AA152" s="4">
        <v>0.11380812214979878</v>
      </c>
      <c r="AB152" s="4">
        <v>0.12762606178001404</v>
      </c>
      <c r="AC152" s="4">
        <v>0.10736936916451392</v>
      </c>
      <c r="AD152" s="4"/>
      <c r="AE152" s="11" t="s">
        <v>38</v>
      </c>
      <c r="AF152" s="19">
        <v>0.007829995645014397</v>
      </c>
      <c r="AG152" s="19">
        <v>0.019842976305006334</v>
      </c>
      <c r="AH152" s="19">
        <v>0.013238666446369188</v>
      </c>
      <c r="AI152" s="19">
        <v>0.019485105293451755</v>
      </c>
      <c r="AJ152" s="19">
        <v>0.01734146083103855</v>
      </c>
      <c r="AK152" s="19">
        <v>0.015927499532676442</v>
      </c>
      <c r="AL152" s="19">
        <v>0.01678087403114564</v>
      </c>
      <c r="AM152" s="19">
        <v>0.02067066669943533</v>
      </c>
      <c r="AN152" s="19">
        <v>0.021178818019577515</v>
      </c>
      <c r="AO152" s="19">
        <v>0.02130077993342826</v>
      </c>
      <c r="AP152" s="19">
        <v>0.01692384655042805</v>
      </c>
      <c r="AQ152" s="19">
        <v>0.0184198046681074</v>
      </c>
      <c r="AR152" s="19">
        <v>0.02143603531012365</v>
      </c>
      <c r="AS152" s="19">
        <v>0.020930244662923297</v>
      </c>
      <c r="AT152" s="19">
        <v>0.0182337875881373</v>
      </c>
      <c r="AU152" s="19">
        <v>0.017047484917843102</v>
      </c>
      <c r="AV152" s="19">
        <v>0.01944295382775693</v>
      </c>
      <c r="AW152" s="19">
        <v>0.018432766794900062</v>
      </c>
      <c r="AX152" s="19">
        <v>0.0176530660610333</v>
      </c>
      <c r="AY152" s="19">
        <v>0.017534468493095</v>
      </c>
      <c r="AZ152" s="19">
        <v>0.018285703686850913</v>
      </c>
      <c r="BA152" s="4">
        <v>0.017681246360315598</v>
      </c>
      <c r="BB152" s="4">
        <v>0.022279604813816033</v>
      </c>
      <c r="BC152" s="4">
        <v>0.020412130952287482</v>
      </c>
      <c r="BD152" s="4">
        <v>0.021031606680674417</v>
      </c>
      <c r="BE152" s="4">
        <v>0.01690840213121271</v>
      </c>
      <c r="BF152" s="4">
        <v>0.017015160583635926</v>
      </c>
      <c r="BG152" s="4">
        <v>0.014325650735470022</v>
      </c>
    </row>
    <row r="153" spans="1:59" ht="12.75">
      <c r="A153" s="1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4"/>
      <c r="X153" s="4"/>
      <c r="Y153" s="4"/>
      <c r="Z153" s="4"/>
      <c r="AC153" s="4"/>
      <c r="AD153" s="4"/>
      <c r="AE153" s="11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4"/>
      <c r="BB153" s="4"/>
      <c r="BC153" s="4"/>
      <c r="BD153" s="4"/>
      <c r="BF153" s="4"/>
      <c r="BG153" s="4"/>
    </row>
    <row r="154" spans="1:59" ht="12.75">
      <c r="A154" s="10" t="s">
        <v>59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4"/>
      <c r="X154" s="4"/>
      <c r="Y154" s="4"/>
      <c r="Z154" s="4"/>
      <c r="AC154" s="4"/>
      <c r="AD154" s="4"/>
      <c r="AE154" s="10" t="s">
        <v>59</v>
      </c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4"/>
      <c r="BB154" s="4"/>
      <c r="BC154" s="4"/>
      <c r="BD154" s="4"/>
      <c r="BF154" s="4"/>
      <c r="BG154" s="4"/>
    </row>
    <row r="155" spans="1:59" ht="12.75">
      <c r="A155" t="s">
        <v>40</v>
      </c>
      <c r="B155" s="19">
        <v>1</v>
      </c>
      <c r="C155" s="19">
        <v>1</v>
      </c>
      <c r="D155" s="19">
        <v>1</v>
      </c>
      <c r="E155" s="19">
        <v>1</v>
      </c>
      <c r="F155" s="19">
        <v>1</v>
      </c>
      <c r="G155" s="19">
        <v>1</v>
      </c>
      <c r="H155" s="19">
        <v>1</v>
      </c>
      <c r="I155" s="19">
        <v>1</v>
      </c>
      <c r="J155" s="19">
        <v>1</v>
      </c>
      <c r="K155" s="19">
        <v>1</v>
      </c>
      <c r="L155" s="19">
        <v>1</v>
      </c>
      <c r="M155" s="19">
        <v>1</v>
      </c>
      <c r="N155" s="19">
        <v>1</v>
      </c>
      <c r="O155" s="19">
        <v>1</v>
      </c>
      <c r="P155" s="19">
        <v>1</v>
      </c>
      <c r="Q155" s="19">
        <v>1</v>
      </c>
      <c r="R155" s="19">
        <v>1</v>
      </c>
      <c r="S155" s="19">
        <v>1</v>
      </c>
      <c r="T155" s="19">
        <v>1</v>
      </c>
      <c r="U155" s="19">
        <v>1</v>
      </c>
      <c r="V155" s="19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/>
      <c r="AE155" t="s">
        <v>40</v>
      </c>
      <c r="AF155" s="19">
        <v>0.0023601302300719617</v>
      </c>
      <c r="AG155" s="19">
        <v>0.0031361395334620294</v>
      </c>
      <c r="AH155" s="19">
        <v>0.002507956324117085</v>
      </c>
      <c r="AI155" s="19">
        <v>0.0022971744824841576</v>
      </c>
      <c r="AJ155" s="19">
        <v>0.002246189533271555</v>
      </c>
      <c r="AK155" s="19">
        <v>0.002575760586829986</v>
      </c>
      <c r="AL155" s="19">
        <v>0.0023555484905757166</v>
      </c>
      <c r="AM155" s="19">
        <v>0.002446940124058376</v>
      </c>
      <c r="AN155" s="19">
        <v>0.002447731805614495</v>
      </c>
      <c r="AO155" s="19">
        <v>0.0026355551956367892</v>
      </c>
      <c r="AP155" s="19">
        <v>0.0026725172227754952</v>
      </c>
      <c r="AQ155" s="19">
        <v>0.00288746287932783</v>
      </c>
      <c r="AR155" s="19">
        <v>0.002648027651989809</v>
      </c>
      <c r="AS155" s="19">
        <v>0.0027081832733892833</v>
      </c>
      <c r="AT155" s="19">
        <v>0.002752415112970427</v>
      </c>
      <c r="AU155" s="19">
        <v>0.0027218490214371113</v>
      </c>
      <c r="AV155" s="19">
        <v>0.002926202829781375</v>
      </c>
      <c r="AW155" s="19">
        <v>0.0031164932206281006</v>
      </c>
      <c r="AX155" s="19">
        <v>0.003085584189512076</v>
      </c>
      <c r="AY155" s="19">
        <v>0.003084891938248412</v>
      </c>
      <c r="AZ155" s="19">
        <v>0.002823779344062703</v>
      </c>
      <c r="BA155" s="4">
        <v>0.00265663157424185</v>
      </c>
      <c r="BB155" s="4">
        <v>0.0028559737555541175</v>
      </c>
      <c r="BC155" s="4">
        <v>0.0026906882785937697</v>
      </c>
      <c r="BD155" s="4">
        <v>0.0025799140094956443</v>
      </c>
      <c r="BE155" s="4">
        <v>0.002731708371716048</v>
      </c>
      <c r="BF155" s="4">
        <v>0.004030013126823266</v>
      </c>
      <c r="BG155" s="4">
        <v>0.004198238778219696</v>
      </c>
    </row>
    <row r="156" spans="1:59" ht="12.75">
      <c r="A156" t="s">
        <v>41</v>
      </c>
      <c r="B156" s="19">
        <v>0.04386762884341847</v>
      </c>
      <c r="C156" s="19">
        <v>0.03974805294413417</v>
      </c>
      <c r="D156" s="19">
        <v>0.04619197806683944</v>
      </c>
      <c r="E156" s="19">
        <v>0.04951819032685557</v>
      </c>
      <c r="F156" s="19">
        <v>0.0451512192955405</v>
      </c>
      <c r="G156" s="19">
        <v>0.042703421627654704</v>
      </c>
      <c r="H156" s="19">
        <v>0.051551012660854545</v>
      </c>
      <c r="I156" s="19">
        <v>0.04897950770261782</v>
      </c>
      <c r="J156" s="19">
        <v>0.044539088944657086</v>
      </c>
      <c r="K156" s="19">
        <v>0.04358117803415941</v>
      </c>
      <c r="L156" s="19">
        <v>0.045955035634836265</v>
      </c>
      <c r="M156" s="19">
        <v>0.03533764841869919</v>
      </c>
      <c r="N156" s="19">
        <v>0.03827395558632767</v>
      </c>
      <c r="O156" s="19">
        <v>0.038294981615655005</v>
      </c>
      <c r="P156" s="19">
        <v>0.033627013792807754</v>
      </c>
      <c r="Q156" s="19">
        <v>0.03515305533596621</v>
      </c>
      <c r="R156" s="19">
        <v>0.03523008360076772</v>
      </c>
      <c r="S156" s="19">
        <v>0.031705082161105534</v>
      </c>
      <c r="T156" s="19">
        <v>0.030327099803508534</v>
      </c>
      <c r="U156" s="19">
        <v>0.030166430762103166</v>
      </c>
      <c r="V156" s="19">
        <v>0.031396348136744134</v>
      </c>
      <c r="W156" s="4">
        <v>0.048386612583185114</v>
      </c>
      <c r="X156" s="4">
        <v>0.047142404237919315</v>
      </c>
      <c r="Y156" s="4">
        <v>0.03438462164355632</v>
      </c>
      <c r="Z156" s="4">
        <v>0.03346646526090018</v>
      </c>
      <c r="AA156" s="4">
        <v>0.03161155007557606</v>
      </c>
      <c r="AB156" s="4">
        <v>0.24472119378933452</v>
      </c>
      <c r="AC156" s="4">
        <v>0.35731434328029527</v>
      </c>
      <c r="AD156" s="4"/>
      <c r="AE156" t="s">
        <v>41</v>
      </c>
      <c r="AF156" s="19">
        <v>0.0004470161017162173</v>
      </c>
      <c r="AG156" s="19">
        <v>0.0005213570661642431</v>
      </c>
      <c r="AH156" s="19">
        <v>0.0005085363718301521</v>
      </c>
      <c r="AI156" s="19">
        <v>0.0004965107781059892</v>
      </c>
      <c r="AJ156" s="19">
        <v>0.00045534965513908656</v>
      </c>
      <c r="AK156" s="19">
        <v>0.00048711127972047864</v>
      </c>
      <c r="AL156" s="19">
        <v>0.0005285663856959924</v>
      </c>
      <c r="AM156" s="19">
        <v>0.0005359483635716796</v>
      </c>
      <c r="AN156" s="19">
        <v>0.0005011458135858419</v>
      </c>
      <c r="AO156" s="19">
        <v>0.0005399430388984407</v>
      </c>
      <c r="AP156" s="19">
        <v>0.0005748715294836902</v>
      </c>
      <c r="AQ156" s="19">
        <v>0.0005040549220479125</v>
      </c>
      <c r="AR156" s="19">
        <v>0.0005226758523271787</v>
      </c>
      <c r="AS156" s="19">
        <v>0.0005254904818046824</v>
      </c>
      <c r="AT156" s="19">
        <v>0.0004760959642020538</v>
      </c>
      <c r="AU156" s="19">
        <v>0.0004948480159433544</v>
      </c>
      <c r="AV156" s="19">
        <v>0.0005230000622570165</v>
      </c>
      <c r="AW156" s="19">
        <v>0.0004886088383849126</v>
      </c>
      <c r="AX156" s="19">
        <v>0.0005067395474982837</v>
      </c>
      <c r="AY156" s="19">
        <v>0.0005199438352041009</v>
      </c>
      <c r="AZ156" s="19">
        <v>0.0004946818054151528</v>
      </c>
      <c r="BA156" s="4">
        <v>0.0007906625976494755</v>
      </c>
      <c r="BB156" s="4">
        <v>0.0008321992958497636</v>
      </c>
      <c r="BC156" s="4">
        <v>0.0005648087311868604</v>
      </c>
      <c r="BD156" s="4">
        <v>0.0005316121087195098</v>
      </c>
      <c r="BE156" s="4">
        <v>0.0005730609356979052</v>
      </c>
      <c r="BF156" s="4">
        <v>0.0071613031908405065</v>
      </c>
      <c r="BG156" s="4">
        <v>0.009600127099273903</v>
      </c>
    </row>
    <row r="157" spans="1:59" ht="12.75">
      <c r="A157" t="s">
        <v>42</v>
      </c>
      <c r="B157" s="19">
        <v>0.006231122970238972</v>
      </c>
      <c r="C157" s="19">
        <v>0.022130042696550684</v>
      </c>
      <c r="D157" s="19">
        <v>0.02441944582675577</v>
      </c>
      <c r="E157" s="19">
        <v>0.014918967341363339</v>
      </c>
      <c r="F157" s="19">
        <v>0.013799041548540175</v>
      </c>
      <c r="G157" s="19">
        <v>0.08249526955880487</v>
      </c>
      <c r="H157" s="19">
        <v>0.008461473100075015</v>
      </c>
      <c r="I157" s="19">
        <v>0.03755045656283459</v>
      </c>
      <c r="J157" s="19">
        <v>0.014997224266558227</v>
      </c>
      <c r="K157" s="19">
        <v>0.02165689345697433</v>
      </c>
      <c r="L157" s="19">
        <v>0.016335189776763882</v>
      </c>
      <c r="M157" s="19">
        <v>0.016836805720335603</v>
      </c>
      <c r="N157" s="19">
        <v>0.008125197275309786</v>
      </c>
      <c r="O157" s="19">
        <v>0.008874636614822025</v>
      </c>
      <c r="P157" s="19">
        <v>0.015164850964743529</v>
      </c>
      <c r="Q157" s="19">
        <v>0.008597397477796646</v>
      </c>
      <c r="R157" s="19">
        <v>0.010329946427455532</v>
      </c>
      <c r="S157" s="19">
        <v>0.020613771270132617</v>
      </c>
      <c r="T157" s="19">
        <v>0.02411467868974125</v>
      </c>
      <c r="U157" s="19">
        <v>0.01615766503621207</v>
      </c>
      <c r="V157" s="19">
        <v>0.026844476715889597</v>
      </c>
      <c r="W157" s="4">
        <v>0.015349072206002602</v>
      </c>
      <c r="X157" s="4">
        <v>0.010726742062002791</v>
      </c>
      <c r="Y157" s="4">
        <v>0.008954150323052955</v>
      </c>
      <c r="Z157" s="4">
        <v>0.01733530870514253</v>
      </c>
      <c r="AA157" s="4">
        <v>0.012108592324706673</v>
      </c>
      <c r="AB157" s="4">
        <v>0.008598831153269587</v>
      </c>
      <c r="AC157" s="4">
        <v>0.006506877921507213</v>
      </c>
      <c r="AD157" s="4"/>
      <c r="AE157" t="s">
        <v>42</v>
      </c>
      <c r="AF157" s="19">
        <v>4.991807455588882E-05</v>
      </c>
      <c r="AG157" s="19">
        <v>0.00023475758479578457</v>
      </c>
      <c r="AH157" s="19">
        <v>0.00019121176207992775</v>
      </c>
      <c r="AI157" s="19">
        <v>0.00011008342198629198</v>
      </c>
      <c r="AJ157" s="19">
        <v>0.00010358517186701485</v>
      </c>
      <c r="AK157" s="19">
        <v>0.0008057965744565183</v>
      </c>
      <c r="AL157" s="19">
        <v>8.019582701182456E-05</v>
      </c>
      <c r="AM157" s="19">
        <v>0.0003744897179261129</v>
      </c>
      <c r="AN157" s="19">
        <v>0.00014819654850944602</v>
      </c>
      <c r="AO157" s="19">
        <v>0.0002354040842346855</v>
      </c>
      <c r="AP157" s="19">
        <v>0.00019069301323582368</v>
      </c>
      <c r="AQ157" s="19">
        <v>0.00021640218592357298</v>
      </c>
      <c r="AR157" s="19">
        <v>8.760680788591417E-05</v>
      </c>
      <c r="AS157" s="19">
        <v>0.00010466218996965689</v>
      </c>
      <c r="AT157" s="19">
        <v>0.00019217616206222905</v>
      </c>
      <c r="AU157" s="19">
        <v>9.34308724324249E-05</v>
      </c>
      <c r="AV157" s="19">
        <v>0.00012092307342111632</v>
      </c>
      <c r="AW157" s="19">
        <v>0.0002695584962072354</v>
      </c>
      <c r="AX157" s="19">
        <v>0.00033482488529636546</v>
      </c>
      <c r="AY157" s="19">
        <v>0.00019954318063953642</v>
      </c>
      <c r="AZ157" s="19">
        <v>0.00026947369166365105</v>
      </c>
      <c r="BA157" s="4">
        <v>0.0001268668983347591</v>
      </c>
      <c r="BB157" s="4">
        <v>9.357810571004986E-05</v>
      </c>
      <c r="BC157" s="4">
        <v>7.58688683903077E-05</v>
      </c>
      <c r="BD157" s="4">
        <v>0.00014965955108051795</v>
      </c>
      <c r="BE157" s="4">
        <v>0.00010065358445614636</v>
      </c>
      <c r="BF157" s="4">
        <v>0.00012154673578352019</v>
      </c>
      <c r="BG157" s="4">
        <v>9.914606173857552E-05</v>
      </c>
    </row>
    <row r="158" spans="1:59" ht="12.75">
      <c r="A158" t="s">
        <v>43</v>
      </c>
      <c r="B158" s="19">
        <v>0.8722261766180103</v>
      </c>
      <c r="C158" s="19">
        <v>0.6723446380460978</v>
      </c>
      <c r="D158" s="19">
        <v>0.823672756626076</v>
      </c>
      <c r="E158" s="19">
        <v>0.8013798138343493</v>
      </c>
      <c r="F158" s="19">
        <v>0.8112027973567482</v>
      </c>
      <c r="G158" s="19">
        <v>0.7354553313525305</v>
      </c>
      <c r="H158" s="19">
        <v>0.798159642103787</v>
      </c>
      <c r="I158" s="19">
        <v>0.7789571715131254</v>
      </c>
      <c r="J158" s="19">
        <v>0.795445541430965</v>
      </c>
      <c r="K158" s="19">
        <v>0.7731189615851244</v>
      </c>
      <c r="L158" s="19">
        <v>0.7812325861298678</v>
      </c>
      <c r="M158" s="19">
        <v>0.763147991698045</v>
      </c>
      <c r="N158" s="19">
        <v>0.8026941443597079</v>
      </c>
      <c r="O158" s="19">
        <v>0.7961843813778631</v>
      </c>
      <c r="P158" s="19">
        <v>0.7904766090542682</v>
      </c>
      <c r="Q158" s="19">
        <v>0.7897317588243189</v>
      </c>
      <c r="R158" s="19">
        <v>0.720774701426925</v>
      </c>
      <c r="S158" s="19">
        <v>0.6992505611608633</v>
      </c>
      <c r="T158" s="19">
        <v>0.7018214293071827</v>
      </c>
      <c r="U158" s="19">
        <v>0.7094780743235505</v>
      </c>
      <c r="V158" s="19">
        <v>0.6947320425461063</v>
      </c>
      <c r="W158" s="4">
        <v>0.6862412827454285</v>
      </c>
      <c r="X158" s="4">
        <v>0.6660493231972541</v>
      </c>
      <c r="Y158" s="4">
        <v>0.7339603080017173</v>
      </c>
      <c r="Z158" s="4">
        <v>0.7655441077514374</v>
      </c>
      <c r="AA158" s="4">
        <v>0.7359621311203689</v>
      </c>
      <c r="AB158" s="4">
        <v>0.570606497441757</v>
      </c>
      <c r="AC158" s="4">
        <v>0.5083461602408595</v>
      </c>
      <c r="AD158" s="4"/>
      <c r="AE158" t="s">
        <v>43</v>
      </c>
      <c r="AF158" s="19">
        <v>0.005686313089167814</v>
      </c>
      <c r="AG158" s="19">
        <v>0.005850734726692679</v>
      </c>
      <c r="AH158" s="19">
        <v>0.005911444371162771</v>
      </c>
      <c r="AI158" s="19">
        <v>0.0052303939363170324</v>
      </c>
      <c r="AJ158" s="19">
        <v>0.004845930138147944</v>
      </c>
      <c r="AK158" s="19">
        <v>0.004721377241734142</v>
      </c>
      <c r="AL158" s="19">
        <v>0.004516718358991873</v>
      </c>
      <c r="AM158" s="19">
        <v>0.004514615982613269</v>
      </c>
      <c r="AN158" s="19">
        <v>0.004595420297159963</v>
      </c>
      <c r="AO158" s="19">
        <v>0.00468391335887888</v>
      </c>
      <c r="AP158" s="19">
        <v>0.004714040129419518</v>
      </c>
      <c r="AQ158" s="19">
        <v>0.004835348716995838</v>
      </c>
      <c r="AR158" s="19">
        <v>0.004954704486278446</v>
      </c>
      <c r="AS158" s="19">
        <v>0.0048270802071058725</v>
      </c>
      <c r="AT158" s="19">
        <v>0.0047594828030491695</v>
      </c>
      <c r="AU158" s="19">
        <v>0.005072309259764295</v>
      </c>
      <c r="AV158" s="19">
        <v>0.005194494150321077</v>
      </c>
      <c r="AW158" s="19">
        <v>0.005583165288276536</v>
      </c>
      <c r="AX158" s="19">
        <v>0.005170011095860178</v>
      </c>
      <c r="AY158" s="19">
        <v>0.005421086974516987</v>
      </c>
      <c r="AZ158" s="19">
        <v>0.005033548509100161</v>
      </c>
      <c r="BA158" s="4">
        <v>0.004804202005929785</v>
      </c>
      <c r="BB158" s="4">
        <v>0.004988818635649931</v>
      </c>
      <c r="BC158" s="4">
        <v>0.005064597374843738</v>
      </c>
      <c r="BD158" s="4">
        <v>0.004852291955487878</v>
      </c>
      <c r="BE158" s="4">
        <v>0.005214403847942992</v>
      </c>
      <c r="BF158" s="4">
        <v>0.005446768088707807</v>
      </c>
      <c r="BG158" s="4">
        <v>0.005103294736277524</v>
      </c>
    </row>
    <row r="159" spans="1:59" ht="12.75">
      <c r="A159" t="s">
        <v>44</v>
      </c>
      <c r="B159" s="19">
        <v>0.07767507156833231</v>
      </c>
      <c r="C159" s="19">
        <v>0.26577726631321735</v>
      </c>
      <c r="D159" s="19">
        <v>0.10571581948032883</v>
      </c>
      <c r="E159" s="19">
        <v>0.13418302849743174</v>
      </c>
      <c r="F159" s="19">
        <v>0.12984694179917108</v>
      </c>
      <c r="G159" s="19">
        <v>0.13934597746100985</v>
      </c>
      <c r="H159" s="19">
        <v>0.14182787213528347</v>
      </c>
      <c r="I159" s="19">
        <v>0.13451286422142236</v>
      </c>
      <c r="J159" s="19">
        <v>0.14501814535781965</v>
      </c>
      <c r="K159" s="19">
        <v>0.16164296692374178</v>
      </c>
      <c r="L159" s="19">
        <v>0.15647718845853192</v>
      </c>
      <c r="M159" s="19">
        <v>0.18467755416292006</v>
      </c>
      <c r="N159" s="19">
        <v>0.15090670277865456</v>
      </c>
      <c r="O159" s="19">
        <v>0.1566460003916599</v>
      </c>
      <c r="P159" s="19">
        <v>0.16073152618818054</v>
      </c>
      <c r="Q159" s="19">
        <v>0.16651778836191825</v>
      </c>
      <c r="R159" s="19">
        <v>0.23366526854485176</v>
      </c>
      <c r="S159" s="19">
        <v>0.24843058540789864</v>
      </c>
      <c r="T159" s="19">
        <v>0.24373679219956743</v>
      </c>
      <c r="U159" s="19">
        <v>0.24419782987813418</v>
      </c>
      <c r="V159" s="19">
        <v>0.24702713260125989</v>
      </c>
      <c r="W159" s="4">
        <v>0.2500230324653838</v>
      </c>
      <c r="X159" s="4">
        <v>0.27608153050282364</v>
      </c>
      <c r="Y159" s="4">
        <v>0.2227009200316735</v>
      </c>
      <c r="Z159" s="4">
        <v>0.18365411828251993</v>
      </c>
      <c r="AA159" s="4">
        <v>0.22031772647934839</v>
      </c>
      <c r="AB159" s="4">
        <v>0.176073475032776</v>
      </c>
      <c r="AC159" s="4">
        <v>0.12783261855733807</v>
      </c>
      <c r="AD159" s="4"/>
      <c r="AE159" t="s">
        <v>44</v>
      </c>
      <c r="AF159" s="19">
        <v>0.0016403186929404515</v>
      </c>
      <c r="AG159" s="19">
        <v>0.007947919289354084</v>
      </c>
      <c r="AH159" s="19">
        <v>0.002587671241693882</v>
      </c>
      <c r="AI159" s="19">
        <v>0.0028644119148089164</v>
      </c>
      <c r="AJ159" s="19">
        <v>0.002858306541363766</v>
      </c>
      <c r="AK159" s="19">
        <v>0.003284948673841481</v>
      </c>
      <c r="AL159" s="19">
        <v>0.003167407732259172</v>
      </c>
      <c r="AM159" s="19">
        <v>0.003024595347195863</v>
      </c>
      <c r="AN159" s="19">
        <v>0.003196097673098389</v>
      </c>
      <c r="AO159" s="19">
        <v>0.0038805031859344918</v>
      </c>
      <c r="AP159" s="19">
        <v>0.003651527152006357</v>
      </c>
      <c r="AQ159" s="19">
        <v>0.004550067482670012</v>
      </c>
      <c r="AR159" s="19">
        <v>0.0030387997908286318</v>
      </c>
      <c r="AS159" s="19">
        <v>0.003358464749064085</v>
      </c>
      <c r="AT159" s="19">
        <v>0.003370284741170118</v>
      </c>
      <c r="AU159" s="19">
        <v>0.0034230733703827522</v>
      </c>
      <c r="AV159" s="19">
        <v>0.004655143287898572</v>
      </c>
      <c r="AW159" s="19">
        <v>0.0045776802911029054</v>
      </c>
      <c r="AX159" s="19">
        <v>0.004316222624773311</v>
      </c>
      <c r="AY159" s="19">
        <v>0.004497629408638692</v>
      </c>
      <c r="AZ159" s="19">
        <v>0.004658336040292424</v>
      </c>
      <c r="BA159" s="4">
        <v>0.004865071084074545</v>
      </c>
      <c r="BB159" s="4">
        <v>0.0060867064148521334</v>
      </c>
      <c r="BC159" s="4">
        <v>0.004655840251437512</v>
      </c>
      <c r="BD159" s="4">
        <v>0.003597124310393656</v>
      </c>
      <c r="BE159" s="4">
        <v>0.004453673371520938</v>
      </c>
      <c r="BF159" s="4">
        <v>0.004578116418010175</v>
      </c>
      <c r="BG159" s="4">
        <v>0.003577259252435911</v>
      </c>
    </row>
    <row r="160" spans="1:59" ht="12.75">
      <c r="A160" s="1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4"/>
      <c r="X160" s="4"/>
      <c r="Y160" s="4"/>
      <c r="Z160" s="4"/>
      <c r="AC160" s="4"/>
      <c r="AD160" s="4"/>
      <c r="AE160" s="11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4"/>
      <c r="BB160" s="4"/>
      <c r="BC160" s="4"/>
      <c r="BD160" s="4"/>
      <c r="BF160" s="4"/>
      <c r="BG160" s="4"/>
    </row>
    <row r="161" spans="1:59" ht="12.75">
      <c r="A161" s="10" t="s">
        <v>60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4"/>
      <c r="X161" s="4"/>
      <c r="Y161" s="4"/>
      <c r="Z161" s="4"/>
      <c r="AC161" s="4"/>
      <c r="AD161" s="4"/>
      <c r="AE161" s="10" t="s">
        <v>60</v>
      </c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4"/>
      <c r="BB161" s="4"/>
      <c r="BC161" s="4"/>
      <c r="BD161" s="4"/>
      <c r="BF161" s="4"/>
      <c r="BG161" s="4"/>
    </row>
    <row r="162" spans="1:59" ht="12.75">
      <c r="A162" t="s">
        <v>40</v>
      </c>
      <c r="B162" s="19">
        <v>1</v>
      </c>
      <c r="C162" s="19">
        <v>1</v>
      </c>
      <c r="D162" s="19">
        <v>1</v>
      </c>
      <c r="E162" s="19">
        <v>1</v>
      </c>
      <c r="F162" s="19">
        <v>1</v>
      </c>
      <c r="G162" s="19">
        <v>1</v>
      </c>
      <c r="H162" s="19">
        <v>1</v>
      </c>
      <c r="I162" s="19">
        <v>1</v>
      </c>
      <c r="J162" s="19">
        <v>1</v>
      </c>
      <c r="K162" s="19">
        <v>1</v>
      </c>
      <c r="L162" s="19">
        <v>1</v>
      </c>
      <c r="M162" s="19">
        <v>1</v>
      </c>
      <c r="N162" s="19">
        <v>1</v>
      </c>
      <c r="O162" s="19">
        <v>1</v>
      </c>
      <c r="P162" s="19">
        <v>1</v>
      </c>
      <c r="Q162" s="19">
        <v>1</v>
      </c>
      <c r="R162" s="19">
        <v>1</v>
      </c>
      <c r="S162" s="19">
        <v>1</v>
      </c>
      <c r="T162" s="19">
        <v>1</v>
      </c>
      <c r="U162" s="19">
        <v>1</v>
      </c>
      <c r="V162" s="19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/>
      <c r="AE162" t="s">
        <v>40</v>
      </c>
      <c r="AF162" s="19">
        <v>0.007757064586276991</v>
      </c>
      <c r="AG162" s="19">
        <v>0.007974540808937357</v>
      </c>
      <c r="AH162" s="19">
        <v>0.007997071110006962</v>
      </c>
      <c r="AI162" s="19">
        <v>0.008500265908647105</v>
      </c>
      <c r="AJ162" s="19">
        <v>0.007045952207669369</v>
      </c>
      <c r="AK162" s="19">
        <v>0.0075122344262257</v>
      </c>
      <c r="AL162" s="19">
        <v>0.007629678168328149</v>
      </c>
      <c r="AM162" s="19">
        <v>0.00782787548759806</v>
      </c>
      <c r="AN162" s="19">
        <v>0.007135463619397723</v>
      </c>
      <c r="AO162" s="19">
        <v>0.007312541736930093</v>
      </c>
      <c r="AP162" s="19">
        <v>0.0077145054152355915</v>
      </c>
      <c r="AQ162" s="19">
        <v>0.007327320430235324</v>
      </c>
      <c r="AR162" s="19">
        <v>0.007750225535690985</v>
      </c>
      <c r="AS162" s="19">
        <v>0.008110397780478019</v>
      </c>
      <c r="AT162" s="19">
        <v>0.00789951492238434</v>
      </c>
      <c r="AU162" s="19">
        <v>0.007959230754257064</v>
      </c>
      <c r="AV162" s="19">
        <v>0.007914805527258678</v>
      </c>
      <c r="AW162" s="19">
        <v>0.007964851174387918</v>
      </c>
      <c r="AX162" s="19">
        <v>0.008093004097194365</v>
      </c>
      <c r="AY162" s="19">
        <v>0.0073940034699973975</v>
      </c>
      <c r="AZ162" s="19">
        <v>0.007218821205396131</v>
      </c>
      <c r="BA162" s="4">
        <v>0.006899661445772179</v>
      </c>
      <c r="BB162" s="4">
        <v>0.007102838471185507</v>
      </c>
      <c r="BC162" s="4">
        <v>0.007436888034602263</v>
      </c>
      <c r="BD162" s="4">
        <v>0.0079398213615089</v>
      </c>
      <c r="BE162" s="4">
        <v>0.007661937440665922</v>
      </c>
      <c r="BF162" s="4">
        <v>0.0070920683515949675</v>
      </c>
      <c r="BG162" s="4">
        <v>0.006610277094200026</v>
      </c>
    </row>
    <row r="163" spans="1:59" ht="12.75">
      <c r="A163" t="s">
        <v>41</v>
      </c>
      <c r="B163" s="19">
        <v>0.24302285798922116</v>
      </c>
      <c r="C163" s="19">
        <v>0.23593724879228203</v>
      </c>
      <c r="D163" s="19">
        <v>0.22990643926175705</v>
      </c>
      <c r="E163" s="19">
        <v>0.20912534069953953</v>
      </c>
      <c r="F163" s="19">
        <v>0.2402869279834305</v>
      </c>
      <c r="G163" s="19">
        <v>0.23283386286259852</v>
      </c>
      <c r="H163" s="19">
        <v>0.21924861722298333</v>
      </c>
      <c r="I163" s="19">
        <v>0.22447980124990521</v>
      </c>
      <c r="J163" s="19">
        <v>0.2290847808624275</v>
      </c>
      <c r="K163" s="19">
        <v>0.22551682721546468</v>
      </c>
      <c r="L163" s="19">
        <v>0.22563816183647215</v>
      </c>
      <c r="M163" s="19">
        <v>0.22706193157247703</v>
      </c>
      <c r="N163" s="19">
        <v>0.20607133787210946</v>
      </c>
      <c r="O163" s="19">
        <v>0.19992718825740424</v>
      </c>
      <c r="P163" s="19">
        <v>0.18839062654353944</v>
      </c>
      <c r="Q163" s="19">
        <v>0.17092279760305445</v>
      </c>
      <c r="R163" s="19">
        <v>0.1785228463626202</v>
      </c>
      <c r="S163" s="19">
        <v>0.17571775262661019</v>
      </c>
      <c r="T163" s="19">
        <v>0.17025990127118565</v>
      </c>
      <c r="U163" s="19">
        <v>0.17977143730893946</v>
      </c>
      <c r="V163" s="19">
        <v>0.18420838760218966</v>
      </c>
      <c r="W163" s="4">
        <v>0.1773057262817909</v>
      </c>
      <c r="X163" s="4">
        <v>0.16418342324205326</v>
      </c>
      <c r="Y163" s="4">
        <v>0.16597375011190493</v>
      </c>
      <c r="Z163" s="4">
        <v>0.16244682402717361</v>
      </c>
      <c r="AA163" s="4">
        <v>0.15603384998995554</v>
      </c>
      <c r="AB163" s="4">
        <v>0.13781021028636622</v>
      </c>
      <c r="AC163" s="4">
        <v>0.09592710555618761</v>
      </c>
      <c r="AD163" s="4"/>
      <c r="AE163" t="s">
        <v>41</v>
      </c>
      <c r="AF163" s="19">
        <v>0.008139309637093585</v>
      </c>
      <c r="AG163" s="19">
        <v>0.007869120995985926</v>
      </c>
      <c r="AH163" s="19">
        <v>0.008070818557478725</v>
      </c>
      <c r="AI163" s="19">
        <v>0.007759059916027029</v>
      </c>
      <c r="AJ163" s="19">
        <v>0.007601494194240363</v>
      </c>
      <c r="AK163" s="19">
        <v>0.007745960783187713</v>
      </c>
      <c r="AL163" s="19">
        <v>0.007281374573455047</v>
      </c>
      <c r="AM163" s="19">
        <v>0.007857897677861598</v>
      </c>
      <c r="AN163" s="19">
        <v>0.007514107096838402</v>
      </c>
      <c r="AO163" s="19">
        <v>0.007752185849464854</v>
      </c>
      <c r="AP163" s="19">
        <v>0.0081477523874672</v>
      </c>
      <c r="AQ163" s="19">
        <v>0.00821889281459523</v>
      </c>
      <c r="AR163" s="19">
        <v>0.008236420354509291</v>
      </c>
      <c r="AS163" s="19">
        <v>0.008215971999647102</v>
      </c>
      <c r="AT163" s="19">
        <v>0.007655119568612254</v>
      </c>
      <c r="AU163" s="19">
        <v>0.007035837695253315</v>
      </c>
      <c r="AV163" s="19">
        <v>0.007168325074913444</v>
      </c>
      <c r="AW163" s="19">
        <v>0.006920851880084089</v>
      </c>
      <c r="AX163" s="19">
        <v>0.007461714975463305</v>
      </c>
      <c r="AY163" s="19">
        <v>0.007426648855030073</v>
      </c>
      <c r="AZ163" s="19">
        <v>0.007419791995687201</v>
      </c>
      <c r="BA163" s="4">
        <v>0.0075246306743508426</v>
      </c>
      <c r="BB163" s="4">
        <v>0.007208130636922567</v>
      </c>
      <c r="BC163" s="4">
        <v>0.007535367103644887</v>
      </c>
      <c r="BD163" s="4">
        <v>0.007941485466284802</v>
      </c>
      <c r="BE163" s="4">
        <v>0.007933742577613956</v>
      </c>
      <c r="BF163" s="4">
        <v>0.007096894115879597</v>
      </c>
      <c r="BG163" s="4">
        <v>0.004058078114322116</v>
      </c>
    </row>
    <row r="164" spans="1:59" ht="12.75">
      <c r="A164" t="s">
        <v>42</v>
      </c>
      <c r="B164" s="19">
        <v>0.1520060995175249</v>
      </c>
      <c r="C164" s="19">
        <v>0.1532615861246569</v>
      </c>
      <c r="D164" s="19">
        <v>0.1797239193002817</v>
      </c>
      <c r="E164" s="19">
        <v>0.17259723063779275</v>
      </c>
      <c r="F164" s="19">
        <v>0.08929903524831734</v>
      </c>
      <c r="G164" s="19">
        <v>0.12946940462178694</v>
      </c>
      <c r="H164" s="19">
        <v>0.14756213827639317</v>
      </c>
      <c r="I164" s="19">
        <v>0.1142694805947387</v>
      </c>
      <c r="J164" s="19">
        <v>0.06423003359092633</v>
      </c>
      <c r="K164" s="19">
        <v>0.07312685750236676</v>
      </c>
      <c r="L164" s="19">
        <v>0.10334474913363184</v>
      </c>
      <c r="M164" s="19">
        <v>0.0518141007066561</v>
      </c>
      <c r="N164" s="19">
        <v>0.06277983224850321</v>
      </c>
      <c r="O164" s="19">
        <v>0.05735102729625333</v>
      </c>
      <c r="P164" s="19">
        <v>0.05522349809795879</v>
      </c>
      <c r="Q164" s="19">
        <v>0.08596594780490198</v>
      </c>
      <c r="R164" s="19">
        <v>0.08157899436116925</v>
      </c>
      <c r="S164" s="19">
        <v>0.06150320191899379</v>
      </c>
      <c r="T164" s="19">
        <v>0.07427348067767922</v>
      </c>
      <c r="U164" s="19">
        <v>0.04418470365562939</v>
      </c>
      <c r="V164" s="19">
        <v>0.04860007257207945</v>
      </c>
      <c r="W164" s="4">
        <v>0.03659852014847438</v>
      </c>
      <c r="X164" s="4">
        <v>0.04465438310633105</v>
      </c>
      <c r="Y164" s="4">
        <v>0.040970496488727866</v>
      </c>
      <c r="Z164" s="4">
        <v>0.038661124361195384</v>
      </c>
      <c r="AA164" s="4">
        <v>0.0898743570462284</v>
      </c>
      <c r="AB164" s="4">
        <v>0.06745213488554495</v>
      </c>
      <c r="AC164" s="4">
        <v>0.06711896217021138</v>
      </c>
      <c r="AD164" s="4"/>
      <c r="AE164" t="s">
        <v>42</v>
      </c>
      <c r="AF164" s="19">
        <v>0.004002339805602397</v>
      </c>
      <c r="AG164" s="19">
        <v>0.004134100256298015</v>
      </c>
      <c r="AH164" s="19">
        <v>0.0044874091526305344</v>
      </c>
      <c r="AI164" s="19">
        <v>0.00471254499065476</v>
      </c>
      <c r="AJ164" s="19">
        <v>0.002102755267050277</v>
      </c>
      <c r="AK164" s="19">
        <v>0.0036883078270351496</v>
      </c>
      <c r="AL164" s="19">
        <v>0.004529965581660031</v>
      </c>
      <c r="AM164" s="19">
        <v>0.0036456544011130966</v>
      </c>
      <c r="AN164" s="19">
        <v>0.0018502214752123482</v>
      </c>
      <c r="AO164" s="19">
        <v>0.002205418362655608</v>
      </c>
      <c r="AP164" s="19">
        <v>0.0034824636176241804</v>
      </c>
      <c r="AQ164" s="19">
        <v>0.0016899687810805804</v>
      </c>
      <c r="AR164" s="19">
        <v>0.0019811434274551467</v>
      </c>
      <c r="AS164" s="19">
        <v>0.002025557348695106</v>
      </c>
      <c r="AT164" s="19">
        <v>0.0020084997065139528</v>
      </c>
      <c r="AU164" s="19">
        <v>0.002731850435285828</v>
      </c>
      <c r="AV164" s="19">
        <v>0.002583005181818995</v>
      </c>
      <c r="AW164" s="19">
        <v>0.002055439872981561</v>
      </c>
      <c r="AX164" s="19">
        <v>0.0027048450151797346</v>
      </c>
      <c r="AY164" s="19">
        <v>0.001307886120168513</v>
      </c>
      <c r="AZ164" s="19">
        <v>0.0012471936056874095</v>
      </c>
      <c r="BA164" s="4">
        <v>0.0007856446719244896</v>
      </c>
      <c r="BB164" s="4">
        <v>0.0009688314583054091</v>
      </c>
      <c r="BC164" s="4">
        <v>0.0009594852625336346</v>
      </c>
      <c r="BD164" s="4">
        <v>0.0010271948633419174</v>
      </c>
      <c r="BE164" s="4">
        <v>0.002095442039134316</v>
      </c>
      <c r="BF164" s="4">
        <v>0.0016778998316715464</v>
      </c>
      <c r="BG164" s="4">
        <v>0.0016102769294519745</v>
      </c>
    </row>
    <row r="165" spans="1:59" ht="12.75">
      <c r="A165" t="s">
        <v>43</v>
      </c>
      <c r="B165" s="19">
        <v>0.5422656598767757</v>
      </c>
      <c r="C165" s="19">
        <v>0.5491872812223273</v>
      </c>
      <c r="D165" s="19">
        <v>0.5353169502357418</v>
      </c>
      <c r="E165" s="19">
        <v>0.5002504961658473</v>
      </c>
      <c r="F165" s="19">
        <v>0.6005103169458853</v>
      </c>
      <c r="G165" s="19">
        <v>0.5813482708439545</v>
      </c>
      <c r="H165" s="19">
        <v>0.5784837148319273</v>
      </c>
      <c r="I165" s="19">
        <v>0.5747656000388479</v>
      </c>
      <c r="J165" s="19">
        <v>0.6284674102726023</v>
      </c>
      <c r="K165" s="19">
        <v>0.6220867361711927</v>
      </c>
      <c r="L165" s="19">
        <v>0.6021223420388415</v>
      </c>
      <c r="M165" s="19">
        <v>0.63500882978257</v>
      </c>
      <c r="N165" s="19">
        <v>0.6277496181931403</v>
      </c>
      <c r="O165" s="19">
        <v>0.6493483813194013</v>
      </c>
      <c r="P165" s="19">
        <v>0.6535354659194238</v>
      </c>
      <c r="Q165" s="19">
        <v>0.6456169970942544</v>
      </c>
      <c r="R165" s="19">
        <v>0.6428029593703287</v>
      </c>
      <c r="S165" s="19">
        <v>0.6505942201628985</v>
      </c>
      <c r="T165" s="19">
        <v>0.644902218533771</v>
      </c>
      <c r="U165" s="19">
        <v>0.665456379022057</v>
      </c>
      <c r="V165" s="19">
        <v>0.6747938328150758</v>
      </c>
      <c r="W165" s="4">
        <v>0.6900938245926945</v>
      </c>
      <c r="X165" s="4">
        <v>0.6941855508543786</v>
      </c>
      <c r="Y165" s="4">
        <v>0.6919321834848691</v>
      </c>
      <c r="Z165" s="4">
        <v>0.6651045866595656</v>
      </c>
      <c r="AA165" s="4">
        <v>0.6652131788724891</v>
      </c>
      <c r="AB165" s="4">
        <v>0.697297583885966</v>
      </c>
      <c r="AC165" s="4">
        <v>0.7429895432980534</v>
      </c>
      <c r="AD165" s="4"/>
      <c r="AE165" t="s">
        <v>43</v>
      </c>
      <c r="AF165" s="19">
        <v>0.011619172371417866</v>
      </c>
      <c r="AG165" s="19">
        <v>0.012152041396785333</v>
      </c>
      <c r="AH165" s="19">
        <v>0.012250699559023897</v>
      </c>
      <c r="AI165" s="19">
        <v>0.01208153336015571</v>
      </c>
      <c r="AJ165" s="19">
        <v>0.011252822699691153</v>
      </c>
      <c r="AK165" s="19">
        <v>0.010884598786625347</v>
      </c>
      <c r="AL165" s="19">
        <v>0.010603239083148157</v>
      </c>
      <c r="AM165" s="19">
        <v>0.01065659764923009</v>
      </c>
      <c r="AN165" s="19">
        <v>0.010584148223901411</v>
      </c>
      <c r="AO165" s="19">
        <v>0.010457062691407164</v>
      </c>
      <c r="AP165" s="19">
        <v>0.010487820435865956</v>
      </c>
      <c r="AQ165" s="19">
        <v>0.010210043042453397</v>
      </c>
      <c r="AR165" s="19">
        <v>0.011340858828324989</v>
      </c>
      <c r="AS165" s="19">
        <v>0.011789970737377925</v>
      </c>
      <c r="AT165" s="19">
        <v>0.011293443655802204</v>
      </c>
      <c r="AU165" s="19">
        <v>0.012125736909528298</v>
      </c>
      <c r="AV165" s="19">
        <v>0.012530183081150696</v>
      </c>
      <c r="AW165" s="19">
        <v>0.013276064116652098</v>
      </c>
      <c r="AX165" s="19">
        <v>0.012460374090547014</v>
      </c>
      <c r="AY165" s="19">
        <v>0.012187277036638236</v>
      </c>
      <c r="AZ165" s="19">
        <v>0.012498663090354084</v>
      </c>
      <c r="BA165" s="4">
        <v>0.012547263306745757</v>
      </c>
      <c r="BB165" s="4">
        <v>0.01293137244590522</v>
      </c>
      <c r="BC165" s="4">
        <v>0.01319665122066712</v>
      </c>
      <c r="BD165" s="4">
        <v>0.012973947882223493</v>
      </c>
      <c r="BE165" s="4">
        <v>0.013219478047872265</v>
      </c>
      <c r="BF165" s="4">
        <v>0.011713502753094636</v>
      </c>
      <c r="BG165" s="4">
        <v>0.011744278316006893</v>
      </c>
    </row>
    <row r="166" spans="1:59" ht="12.75">
      <c r="A166" t="s">
        <v>44</v>
      </c>
      <c r="B166" s="19">
        <v>0.06270538261647843</v>
      </c>
      <c r="C166" s="19">
        <v>0.06161388386073379</v>
      </c>
      <c r="D166" s="19">
        <v>0.055052691202219534</v>
      </c>
      <c r="E166" s="19">
        <v>0.11802693249682053</v>
      </c>
      <c r="F166" s="19">
        <v>0.06990371982236697</v>
      </c>
      <c r="G166" s="19">
        <v>0.056348461671660056</v>
      </c>
      <c r="H166" s="19">
        <v>0.05470552966869618</v>
      </c>
      <c r="I166" s="19">
        <v>0.08648511811650814</v>
      </c>
      <c r="J166" s="19">
        <v>0.07821777527404396</v>
      </c>
      <c r="K166" s="19">
        <v>0.07926957911097586</v>
      </c>
      <c r="L166" s="19">
        <v>0.06889474699105459</v>
      </c>
      <c r="M166" s="19">
        <v>0.08611513793829671</v>
      </c>
      <c r="N166" s="19">
        <v>0.10339921168624695</v>
      </c>
      <c r="O166" s="19">
        <v>0.09337340312694117</v>
      </c>
      <c r="P166" s="19">
        <v>0.1028504094390779</v>
      </c>
      <c r="Q166" s="19">
        <v>0.09749425749778921</v>
      </c>
      <c r="R166" s="19">
        <v>0.09709519990588182</v>
      </c>
      <c r="S166" s="19">
        <v>0.11218482529149743</v>
      </c>
      <c r="T166" s="19">
        <v>0.11056439951736398</v>
      </c>
      <c r="U166" s="19">
        <v>0.11058748001337419</v>
      </c>
      <c r="V166" s="19">
        <v>0.09239770701065511</v>
      </c>
      <c r="W166" s="4">
        <v>0.09600192897704019</v>
      </c>
      <c r="X166" s="4">
        <v>0.09697664279723718</v>
      </c>
      <c r="Y166" s="4">
        <v>0.10112356991449817</v>
      </c>
      <c r="Z166" s="4">
        <v>0.13378746495206548</v>
      </c>
      <c r="AA166" s="4">
        <v>0.08887861409132697</v>
      </c>
      <c r="AB166" s="4">
        <v>0.0974400724098148</v>
      </c>
      <c r="AC166" s="4">
        <v>0.09396438897554744</v>
      </c>
      <c r="AD166" s="4"/>
      <c r="AE166" t="s">
        <v>44</v>
      </c>
      <c r="AF166" s="19">
        <v>0.004352239979081365</v>
      </c>
      <c r="AG166" s="19">
        <v>0.004685160913246203</v>
      </c>
      <c r="AH166" s="19">
        <v>0.004296933784694659</v>
      </c>
      <c r="AI166" s="19">
        <v>0.009323039628459427</v>
      </c>
      <c r="AJ166" s="19">
        <v>0.004826926194367049</v>
      </c>
      <c r="AK166" s="19">
        <v>0.0038741805335275434</v>
      </c>
      <c r="AL166" s="19">
        <v>0.003957198018512849</v>
      </c>
      <c r="AM166" s="19">
        <v>0.00622107459534878</v>
      </c>
      <c r="AN166" s="19">
        <v>0.005025294531186465</v>
      </c>
      <c r="AO166" s="19">
        <v>0.005280001249394598</v>
      </c>
      <c r="AP166" s="19">
        <v>0.004640846299606758</v>
      </c>
      <c r="AQ166" s="19">
        <v>0.005384086139004405</v>
      </c>
      <c r="AR166" s="19">
        <v>0.006094002252412699</v>
      </c>
      <c r="AS166" s="19">
        <v>0.005995270390241864</v>
      </c>
      <c r="AT166" s="19">
        <v>0.006189535249692282</v>
      </c>
      <c r="AU166" s="19">
        <v>0.005860594515245953</v>
      </c>
      <c r="AV166" s="19">
        <v>0.005232057055584358</v>
      </c>
      <c r="AW166" s="19">
        <v>0.005283065436239452</v>
      </c>
      <c r="AX166" s="19">
        <v>0.005135354360557565</v>
      </c>
      <c r="AY166" s="19">
        <v>0.0048818847676441604</v>
      </c>
      <c r="AZ166" s="19">
        <v>0.004454335028645254</v>
      </c>
      <c r="BA166" s="4">
        <v>0.004851606648696637</v>
      </c>
      <c r="BB166" s="4">
        <v>0.005317284185748208</v>
      </c>
      <c r="BC166" s="4">
        <v>0.005843274767130943</v>
      </c>
      <c r="BD166" s="4">
        <v>0.008064467577865143</v>
      </c>
      <c r="BE166" s="4">
        <v>0.005039302902537148</v>
      </c>
      <c r="BF166" s="4">
        <v>0.0044585839305563875</v>
      </c>
      <c r="BG166" s="4">
        <v>0.004140230816387112</v>
      </c>
    </row>
    <row r="167" spans="1:59" ht="12.75">
      <c r="A167" s="1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4"/>
      <c r="X167" s="4"/>
      <c r="Y167" s="4"/>
      <c r="Z167" s="4"/>
      <c r="AC167" s="4"/>
      <c r="AD167" s="4"/>
      <c r="AE167" s="11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4"/>
      <c r="BB167" s="4"/>
      <c r="BC167" s="4"/>
      <c r="BD167" s="4"/>
      <c r="BF167" s="4"/>
      <c r="BG167" s="4"/>
    </row>
    <row r="168" spans="1:59" ht="12.75">
      <c r="A168" s="10" t="s">
        <v>61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4"/>
      <c r="X168" s="4"/>
      <c r="Y168" s="4"/>
      <c r="Z168" s="4"/>
      <c r="AC168" s="4"/>
      <c r="AD168" s="4"/>
      <c r="AE168" s="10" t="s">
        <v>61</v>
      </c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4"/>
      <c r="BB168" s="4"/>
      <c r="BC168" s="4"/>
      <c r="BD168" s="4"/>
      <c r="BF168" s="4"/>
      <c r="BG168" s="4"/>
    </row>
    <row r="169" spans="1:59" ht="12.75">
      <c r="A169" t="s">
        <v>40</v>
      </c>
      <c r="B169" s="19">
        <v>1</v>
      </c>
      <c r="C169" s="19">
        <v>1</v>
      </c>
      <c r="D169" s="19">
        <v>1</v>
      </c>
      <c r="E169" s="19">
        <v>1</v>
      </c>
      <c r="F169" s="19">
        <v>1</v>
      </c>
      <c r="G169" s="19">
        <v>1</v>
      </c>
      <c r="H169" s="19">
        <v>1</v>
      </c>
      <c r="I169" s="19">
        <v>1</v>
      </c>
      <c r="J169" s="19">
        <v>1</v>
      </c>
      <c r="K169" s="19">
        <v>1</v>
      </c>
      <c r="L169" s="19">
        <v>1</v>
      </c>
      <c r="M169" s="19">
        <v>1</v>
      </c>
      <c r="N169" s="19">
        <v>1</v>
      </c>
      <c r="O169" s="19">
        <v>1</v>
      </c>
      <c r="P169" s="19">
        <v>1</v>
      </c>
      <c r="Q169" s="19">
        <v>1</v>
      </c>
      <c r="R169" s="19">
        <v>1</v>
      </c>
      <c r="S169" s="19">
        <v>1</v>
      </c>
      <c r="T169" s="19">
        <v>1</v>
      </c>
      <c r="U169" s="19">
        <v>1</v>
      </c>
      <c r="V169" s="19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/>
      <c r="AE169" t="s">
        <v>40</v>
      </c>
      <c r="AF169" s="19">
        <v>0.001977274385246151</v>
      </c>
      <c r="AG169" s="19">
        <v>0.002135636252961928</v>
      </c>
      <c r="AH169" s="19">
        <v>0.0022113153076539103</v>
      </c>
      <c r="AI169" s="19">
        <v>0.0021137627617421576</v>
      </c>
      <c r="AJ169" s="19">
        <v>0.0022788833077975064</v>
      </c>
      <c r="AK169" s="19">
        <v>0.0023348646430816477</v>
      </c>
      <c r="AL169" s="19">
        <v>0.002404681260657857</v>
      </c>
      <c r="AM169" s="19">
        <v>0.0026792497861925176</v>
      </c>
      <c r="AN169" s="19">
        <v>0.002516629962394175</v>
      </c>
      <c r="AO169" s="19">
        <v>0.0023177913934460262</v>
      </c>
      <c r="AP169" s="19">
        <v>0.0023539814037234325</v>
      </c>
      <c r="AQ169" s="19">
        <v>0.0024714527109648637</v>
      </c>
      <c r="AR169" s="19">
        <v>0.0022938266881236194</v>
      </c>
      <c r="AS169" s="19">
        <v>0.0024521029827597016</v>
      </c>
      <c r="AT169" s="19">
        <v>0.002471859955418767</v>
      </c>
      <c r="AU169" s="19">
        <v>0.0023623819807786894</v>
      </c>
      <c r="AV169" s="19">
        <v>0.0026813616118735286</v>
      </c>
      <c r="AW169" s="19">
        <v>0.0026310185644110263</v>
      </c>
      <c r="AX169" s="19">
        <v>0.0029134018957957812</v>
      </c>
      <c r="AY169" s="19">
        <v>0.002883923478447103</v>
      </c>
      <c r="AZ169" s="19">
        <v>0.0024716700805816807</v>
      </c>
      <c r="BA169" s="4">
        <v>0.0023581438781950783</v>
      </c>
      <c r="BB169" s="4">
        <v>0.002292309858971662</v>
      </c>
      <c r="BC169" s="4">
        <v>0.0023505017962376622</v>
      </c>
      <c r="BD169" s="4">
        <v>0.002253333527982198</v>
      </c>
      <c r="BE169" s="4">
        <v>0.0022571383267570772</v>
      </c>
      <c r="BF169" s="4">
        <v>0.002194452070416993</v>
      </c>
      <c r="BG169" s="4">
        <v>0.0020779407192131716</v>
      </c>
    </row>
    <row r="170" spans="1:59" ht="12.75">
      <c r="A170" t="s">
        <v>41</v>
      </c>
      <c r="B170" s="19">
        <v>0.04890709588669265</v>
      </c>
      <c r="C170" s="19">
        <v>0.06100874755056157</v>
      </c>
      <c r="D170" s="19">
        <v>0.05705571084106225</v>
      </c>
      <c r="E170" s="19">
        <v>0.06685240940189363</v>
      </c>
      <c r="F170" s="19">
        <v>0.06789761745687932</v>
      </c>
      <c r="G170" s="19">
        <v>0.06753957790524895</v>
      </c>
      <c r="H170" s="19">
        <v>0.060548859394885725</v>
      </c>
      <c r="I170" s="19">
        <v>0.052329324843835935</v>
      </c>
      <c r="J170" s="19">
        <v>0.05327330477156847</v>
      </c>
      <c r="K170" s="19">
        <v>0.05060122232278256</v>
      </c>
      <c r="L170" s="19">
        <v>0.04898796455111646</v>
      </c>
      <c r="M170" s="19">
        <v>0.04566547922186272</v>
      </c>
      <c r="N170" s="19">
        <v>0.047804316140862294</v>
      </c>
      <c r="O170" s="19">
        <v>0.04466117606631007</v>
      </c>
      <c r="P170" s="19">
        <v>0.03447480679989755</v>
      </c>
      <c r="Q170" s="19">
        <v>0.03669714257182875</v>
      </c>
      <c r="R170" s="19">
        <v>0.034051831063907724</v>
      </c>
      <c r="S170" s="19">
        <v>0.03443247390242826</v>
      </c>
      <c r="T170" s="19">
        <v>0.031649647424252726</v>
      </c>
      <c r="U170" s="19">
        <v>0.03186408568831715</v>
      </c>
      <c r="V170" s="19">
        <v>0.03613417957420897</v>
      </c>
      <c r="W170" s="4">
        <v>0.03365606118234871</v>
      </c>
      <c r="X170" s="4">
        <v>0.036327288217995614</v>
      </c>
      <c r="Y170" s="4">
        <v>0.034911245980333384</v>
      </c>
      <c r="Z170" s="4">
        <v>0.03786491861238876</v>
      </c>
      <c r="AA170" s="4">
        <v>0.03427576542172869</v>
      </c>
      <c r="AB170" s="4">
        <v>0.023860018402154525</v>
      </c>
      <c r="AC170" s="4">
        <v>0.028088392767466348</v>
      </c>
      <c r="AD170" s="4"/>
      <c r="AE170" t="s">
        <v>41</v>
      </c>
      <c r="AF170" s="19">
        <v>0.0004175243939518852</v>
      </c>
      <c r="AG170" s="19">
        <v>0.0005449333922740749</v>
      </c>
      <c r="AH170" s="19">
        <v>0.0005538412307290208</v>
      </c>
      <c r="AI170" s="19">
        <v>0.00061679840089302</v>
      </c>
      <c r="AJ170" s="19">
        <v>0.0006947135223913077</v>
      </c>
      <c r="AK170" s="19">
        <v>0.0006983611464245878</v>
      </c>
      <c r="AL170" s="19">
        <v>0.0006337730624036311</v>
      </c>
      <c r="AM170" s="19">
        <v>0.000626965332164694</v>
      </c>
      <c r="AN170" s="19">
        <v>0.0006162940120774463</v>
      </c>
      <c r="AO170" s="19">
        <v>0.0005513307541419363</v>
      </c>
      <c r="AP170" s="19">
        <v>0.000539771069204144</v>
      </c>
      <c r="AQ170" s="19">
        <v>0.0005575247213108812</v>
      </c>
      <c r="AR170" s="19">
        <v>0.0005655021791472828</v>
      </c>
      <c r="AS170" s="19">
        <v>0.0005548988159257788</v>
      </c>
      <c r="AT170" s="19">
        <v>0.0004383469278580532</v>
      </c>
      <c r="AU170" s="19">
        <v>0.00044836024153977264</v>
      </c>
      <c r="AV170" s="19">
        <v>0.0004632116764953931</v>
      </c>
      <c r="AW170" s="19">
        <v>0.0004479797557244299</v>
      </c>
      <c r="AX170" s="19">
        <v>0.0004993278541391552</v>
      </c>
      <c r="AY170" s="19">
        <v>0.0005134258649711693</v>
      </c>
      <c r="AZ170" s="19">
        <v>0.0004983388469892824</v>
      </c>
      <c r="BA170" s="4">
        <v>0.00048816679270686256</v>
      </c>
      <c r="BB170" s="4">
        <v>0.0005147160444302671</v>
      </c>
      <c r="BC170" s="4">
        <v>0.0005009561371321264</v>
      </c>
      <c r="BD170" s="4">
        <v>0.0005253422086148175</v>
      </c>
      <c r="BE170" s="4">
        <v>0.0005134120010038028</v>
      </c>
      <c r="BF170" s="4">
        <v>0.0003801989312760782</v>
      </c>
      <c r="BG170" s="4">
        <v>0.00037352479839419437</v>
      </c>
    </row>
    <row r="171" spans="1:59" ht="12.75">
      <c r="A171" t="s">
        <v>42</v>
      </c>
      <c r="B171" s="19">
        <v>0.02285646970224816</v>
      </c>
      <c r="C171" s="19">
        <v>0.012510176132811583</v>
      </c>
      <c r="D171" s="19">
        <v>0.02245266757787269</v>
      </c>
      <c r="E171" s="19">
        <v>0.021898358189870768</v>
      </c>
      <c r="F171" s="19">
        <v>0.015345660892310724</v>
      </c>
      <c r="G171" s="19">
        <v>0.02546979494735795</v>
      </c>
      <c r="H171" s="19">
        <v>0.034265632557177725</v>
      </c>
      <c r="I171" s="19">
        <v>0.08838355280229018</v>
      </c>
      <c r="J171" s="19">
        <v>0.09397329984780038</v>
      </c>
      <c r="K171" s="19">
        <v>0.06942999558403833</v>
      </c>
      <c r="L171" s="19">
        <v>0.019069255522084164</v>
      </c>
      <c r="M171" s="19">
        <v>0.07853570315310854</v>
      </c>
      <c r="N171" s="19">
        <v>0.015785885561145328</v>
      </c>
      <c r="O171" s="19">
        <v>0.013157704014079093</v>
      </c>
      <c r="P171" s="19">
        <v>0.03660439599967626</v>
      </c>
      <c r="Q171" s="19">
        <v>0.01134856478260216</v>
      </c>
      <c r="R171" s="19">
        <v>0.03140287739809527</v>
      </c>
      <c r="S171" s="19">
        <v>0.030984227219727323</v>
      </c>
      <c r="T171" s="19">
        <v>0.10479897030769328</v>
      </c>
      <c r="U171" s="19">
        <v>0.08091877449562818</v>
      </c>
      <c r="V171" s="19">
        <v>0.05042910491456001</v>
      </c>
      <c r="W171" s="4">
        <v>0.05659349959099944</v>
      </c>
      <c r="X171" s="4">
        <v>0.022586836561424885</v>
      </c>
      <c r="Y171" s="4">
        <v>0.0291034957854313</v>
      </c>
      <c r="Z171" s="4">
        <v>0.011999137172557659</v>
      </c>
      <c r="AA171" s="4">
        <v>0.018220796401375607</v>
      </c>
      <c r="AB171" s="4">
        <v>0.007058437702806248</v>
      </c>
      <c r="AC171" s="4">
        <v>0.00980925287606004</v>
      </c>
      <c r="AD171" s="4"/>
      <c r="AE171" t="s">
        <v>42</v>
      </c>
      <c r="AF171" s="19">
        <v>0.00015340221417759365</v>
      </c>
      <c r="AG171" s="19">
        <v>9.037175423721024E-05</v>
      </c>
      <c r="AH171" s="19">
        <v>0.000155016329564877</v>
      </c>
      <c r="AI171" s="19">
        <v>0.0001486815132220492</v>
      </c>
      <c r="AJ171" s="19">
        <v>0.0001168718594348801</v>
      </c>
      <c r="AK171" s="19">
        <v>0.00022551635037997258</v>
      </c>
      <c r="AL171" s="19">
        <v>0.0003315354827523208</v>
      </c>
      <c r="AM171" s="19">
        <v>0.0009651303963939631</v>
      </c>
      <c r="AN171" s="19">
        <v>0.0009547446034162319</v>
      </c>
      <c r="AO171" s="19">
        <v>0.0006636929449502983</v>
      </c>
      <c r="AP171" s="19">
        <v>0.0001960770887634219</v>
      </c>
      <c r="AQ171" s="19">
        <v>0.0008639825568979481</v>
      </c>
      <c r="AR171" s="19">
        <v>0.00014743852505110617</v>
      </c>
      <c r="AS171" s="19">
        <v>0.000140501190873142</v>
      </c>
      <c r="AT171" s="19">
        <v>0.00041658587697318794</v>
      </c>
      <c r="AU171" s="19">
        <v>0.00010704106697164152</v>
      </c>
      <c r="AV171" s="19">
        <v>0.00033684609167864874</v>
      </c>
      <c r="AW171" s="19">
        <v>0.00034205344350704623</v>
      </c>
      <c r="AX171" s="19">
        <v>0.001373903603408037</v>
      </c>
      <c r="AY171" s="19">
        <v>0.0009342247395211342</v>
      </c>
      <c r="AZ171" s="19">
        <v>0.0004431006964709474</v>
      </c>
      <c r="BA171" s="4">
        <v>0.0004152137365629249</v>
      </c>
      <c r="BB171" s="4">
        <v>0.00015815427342187518</v>
      </c>
      <c r="BC171" s="4">
        <v>0.00021541779870822594</v>
      </c>
      <c r="BD171" s="4">
        <v>9.04780275598757E-05</v>
      </c>
      <c r="BE171" s="4">
        <v>0.0001251488274643965</v>
      </c>
      <c r="BF171" s="4">
        <v>5.432904910636182E-05</v>
      </c>
      <c r="BG171" s="4">
        <v>7.397836988299874E-05</v>
      </c>
    </row>
    <row r="172" spans="1:59" ht="12.75">
      <c r="A172" t="s">
        <v>43</v>
      </c>
      <c r="B172" s="19">
        <v>0.8877932573862976</v>
      </c>
      <c r="C172" s="19">
        <v>0.8445362676308942</v>
      </c>
      <c r="D172" s="19">
        <v>0.8300392443565283</v>
      </c>
      <c r="E172" s="19">
        <v>0.806856665511172</v>
      </c>
      <c r="F172" s="19">
        <v>0.7937952900137193</v>
      </c>
      <c r="G172" s="19">
        <v>0.8039960760898328</v>
      </c>
      <c r="H172" s="19">
        <v>0.7537599019475444</v>
      </c>
      <c r="I172" s="19">
        <v>0.6764416666012241</v>
      </c>
      <c r="J172" s="19">
        <v>0.6861807477148397</v>
      </c>
      <c r="K172" s="19">
        <v>0.7661035723330072</v>
      </c>
      <c r="L172" s="19">
        <v>0.8068593914909293</v>
      </c>
      <c r="M172" s="19">
        <v>0.7690041699410409</v>
      </c>
      <c r="N172" s="19">
        <v>0.7998377920917767</v>
      </c>
      <c r="O172" s="19">
        <v>0.826585273074206</v>
      </c>
      <c r="P172" s="19">
        <v>0.8308209638805818</v>
      </c>
      <c r="Q172" s="19">
        <v>0.8517673992581726</v>
      </c>
      <c r="R172" s="19">
        <v>0.763974804466765</v>
      </c>
      <c r="S172" s="19">
        <v>0.7828281467454454</v>
      </c>
      <c r="T172" s="19">
        <v>0.7301545330638203</v>
      </c>
      <c r="U172" s="19">
        <v>0.7590866502235272</v>
      </c>
      <c r="V172" s="19">
        <v>0.7694211769315901</v>
      </c>
      <c r="W172" s="4">
        <v>0.780113764619852</v>
      </c>
      <c r="X172" s="4">
        <v>0.7832889452723654</v>
      </c>
      <c r="Y172" s="4">
        <v>0.8016673923426674</v>
      </c>
      <c r="Z172" s="4">
        <v>0.8236017492793233</v>
      </c>
      <c r="AA172" s="4">
        <v>0.8212405971338371</v>
      </c>
      <c r="AB172" s="4">
        <v>0.8289805948246478</v>
      </c>
      <c r="AC172" s="4">
        <v>0.8322626912071925</v>
      </c>
      <c r="AD172" s="4"/>
      <c r="AE172" t="s">
        <v>43</v>
      </c>
      <c r="AF172" s="19">
        <v>0.004848913837691901</v>
      </c>
      <c r="AG172" s="19">
        <v>0.0050045919593139174</v>
      </c>
      <c r="AH172" s="19">
        <v>0.005252526292067131</v>
      </c>
      <c r="AI172" s="19">
        <v>0.004845679115171147</v>
      </c>
      <c r="AJ172" s="19">
        <v>0.004810961871583041</v>
      </c>
      <c r="AK172" s="19">
        <v>0.004678671420367082</v>
      </c>
      <c r="AL172" s="19">
        <v>0.004354434346264286</v>
      </c>
      <c r="AM172" s="19">
        <v>0.004292669452580967</v>
      </c>
      <c r="AN172" s="19">
        <v>0.004075762290669196</v>
      </c>
      <c r="AO172" s="19">
        <v>0.004081804926577337</v>
      </c>
      <c r="AP172" s="19">
        <v>0.0042883803629001176</v>
      </c>
      <c r="AQ172" s="19">
        <v>0.004170456777492974</v>
      </c>
      <c r="AR172" s="19">
        <v>0.004276688985574801</v>
      </c>
      <c r="AS172" s="19">
        <v>0.004537526546506965</v>
      </c>
      <c r="AT172" s="19">
        <v>0.004492500284070639</v>
      </c>
      <c r="AU172" s="19">
        <v>0.004748246150769006</v>
      </c>
      <c r="AV172" s="19">
        <v>0.0050451458309737265</v>
      </c>
      <c r="AW172" s="19">
        <v>0.005276814411118938</v>
      </c>
      <c r="AX172" s="19">
        <v>0.005078583930714522</v>
      </c>
      <c r="AY172" s="19">
        <v>0.005422287329197496</v>
      </c>
      <c r="AZ172" s="19">
        <v>0.004879561624946111</v>
      </c>
      <c r="BA172" s="4">
        <v>0.004847762442485461</v>
      </c>
      <c r="BB172" s="4">
        <v>0.0047090405670197994</v>
      </c>
      <c r="BC172" s="4">
        <v>0.004832409962483982</v>
      </c>
      <c r="BD172" s="4">
        <v>0.004559468440360313</v>
      </c>
      <c r="BE172" s="4">
        <v>0.00480776738566595</v>
      </c>
      <c r="BF172" s="4">
        <v>0.004308897619278703</v>
      </c>
      <c r="BG172" s="4">
        <v>0.00413540023495365</v>
      </c>
    </row>
    <row r="173" spans="1:59" ht="12.75">
      <c r="A173" t="s">
        <v>44</v>
      </c>
      <c r="B173" s="19">
        <v>0.040443177024761544</v>
      </c>
      <c r="C173" s="19">
        <v>0.08194480868573255</v>
      </c>
      <c r="D173" s="19">
        <v>0.09045237722453676</v>
      </c>
      <c r="E173" s="19">
        <v>0.10439256689706355</v>
      </c>
      <c r="F173" s="19">
        <v>0.12296143163709083</v>
      </c>
      <c r="G173" s="19">
        <v>0.1029945510575603</v>
      </c>
      <c r="H173" s="19">
        <v>0.15142560610039216</v>
      </c>
      <c r="I173" s="19">
        <v>0.18284545575264982</v>
      </c>
      <c r="J173" s="19">
        <v>0.16657264766579136</v>
      </c>
      <c r="K173" s="19">
        <v>0.1138652097601719</v>
      </c>
      <c r="L173" s="19">
        <v>0.1250833884358701</v>
      </c>
      <c r="M173" s="19">
        <v>0.10679464768398772</v>
      </c>
      <c r="N173" s="19">
        <v>0.13657200620621562</v>
      </c>
      <c r="O173" s="19">
        <v>0.11559584684540487</v>
      </c>
      <c r="P173" s="19">
        <v>0.09809983331984437</v>
      </c>
      <c r="Q173" s="19">
        <v>0.10018689338739652</v>
      </c>
      <c r="R173" s="19">
        <v>0.17057048707123199</v>
      </c>
      <c r="S173" s="19">
        <v>0.15175515213239887</v>
      </c>
      <c r="T173" s="19">
        <v>0.13339684920423364</v>
      </c>
      <c r="U173" s="19">
        <v>0.12813048959252743</v>
      </c>
      <c r="V173" s="19">
        <v>0.14401553857964094</v>
      </c>
      <c r="W173" s="4">
        <v>0.12963667460679976</v>
      </c>
      <c r="X173" s="4">
        <v>0.15779692994821415</v>
      </c>
      <c r="Y173" s="4">
        <v>0.134317865891568</v>
      </c>
      <c r="Z173" s="4">
        <v>0.12653419493573032</v>
      </c>
      <c r="AA173" s="4">
        <v>0.1262628410430584</v>
      </c>
      <c r="AB173" s="4">
        <v>0.14010094907039142</v>
      </c>
      <c r="AC173" s="4">
        <v>0.12983966814866837</v>
      </c>
      <c r="AD173" s="4"/>
      <c r="AE173" t="s">
        <v>44</v>
      </c>
      <c r="AF173" s="19">
        <v>0.0007155216994823359</v>
      </c>
      <c r="AG173" s="19">
        <v>0.0016687411332994406</v>
      </c>
      <c r="AH173" s="19">
        <v>0.0019521797663250363</v>
      </c>
      <c r="AI173" s="19">
        <v>0.0020505469510018704</v>
      </c>
      <c r="AJ173" s="19">
        <v>0.002746133694649125</v>
      </c>
      <c r="AK173" s="19">
        <v>0.002200921819644048</v>
      </c>
      <c r="AL173" s="19">
        <v>0.0034522892519375584</v>
      </c>
      <c r="AM173" s="19">
        <v>0.004501709779032608</v>
      </c>
      <c r="AN173" s="19">
        <v>0.0037744781621643552</v>
      </c>
      <c r="AO173" s="19">
        <v>0.002403944913526965</v>
      </c>
      <c r="AP173" s="19">
        <v>0.0025710211694062123</v>
      </c>
      <c r="AQ173" s="19">
        <v>0.0022521074448142607</v>
      </c>
      <c r="AR173" s="19">
        <v>0.002382282893842377</v>
      </c>
      <c r="AS173" s="19">
        <v>0.0022440078340521946</v>
      </c>
      <c r="AT173" s="19">
        <v>0.0018473267679860444</v>
      </c>
      <c r="AU173" s="19">
        <v>0.0017875268491235705</v>
      </c>
      <c r="AV173" s="19">
        <v>0.003113821691931068</v>
      </c>
      <c r="AW173" s="19">
        <v>0.002360704161250677</v>
      </c>
      <c r="AX173" s="19">
        <v>0.0022304439572567443</v>
      </c>
      <c r="AY173" s="19">
        <v>0.0022061657120510843</v>
      </c>
      <c r="AZ173" s="19">
        <v>0.002377142700316644</v>
      </c>
      <c r="BA173" s="4">
        <v>0.0022391130615294855</v>
      </c>
      <c r="BB173" s="4">
        <v>0.0027923037537423995</v>
      </c>
      <c r="BC173" s="4">
        <v>0.002453053628894615</v>
      </c>
      <c r="BD173" s="4">
        <v>0.0021646262923488376</v>
      </c>
      <c r="BE173" s="4">
        <v>0.00210895989257912</v>
      </c>
      <c r="BF173" s="4">
        <v>0.0019835977768177717</v>
      </c>
      <c r="BG173" s="4">
        <v>0.0017983828197646802</v>
      </c>
    </row>
    <row r="174" spans="1:59" ht="12.75">
      <c r="A174" s="1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4"/>
      <c r="X174" s="4"/>
      <c r="Y174" s="4"/>
      <c r="Z174" s="4"/>
      <c r="AC174" s="4"/>
      <c r="AD174" s="4"/>
      <c r="AE174" s="11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4"/>
      <c r="BB174" s="4"/>
      <c r="BC174" s="4"/>
      <c r="BD174" s="4"/>
      <c r="BF174" s="4"/>
      <c r="BG174" s="4"/>
    </row>
    <row r="175" spans="1:59" ht="12.75">
      <c r="A175" s="10" t="s">
        <v>62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4"/>
      <c r="X175" s="4"/>
      <c r="Y175" s="4"/>
      <c r="Z175" s="4"/>
      <c r="AC175" s="4"/>
      <c r="AD175" s="4"/>
      <c r="AE175" s="10" t="s">
        <v>62</v>
      </c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4"/>
      <c r="BB175" s="4"/>
      <c r="BC175" s="4"/>
      <c r="BD175" s="4"/>
      <c r="BF175" s="4"/>
      <c r="BG175" s="4"/>
    </row>
    <row r="176" spans="1:59" ht="12.75">
      <c r="A176" t="s">
        <v>40</v>
      </c>
      <c r="B176" s="19">
        <v>1</v>
      </c>
      <c r="C176" s="19">
        <v>1</v>
      </c>
      <c r="D176" s="19">
        <v>1</v>
      </c>
      <c r="E176" s="19">
        <v>1</v>
      </c>
      <c r="F176" s="19">
        <v>1</v>
      </c>
      <c r="G176" s="19">
        <v>1</v>
      </c>
      <c r="H176" s="19">
        <v>1</v>
      </c>
      <c r="I176" s="19">
        <v>1</v>
      </c>
      <c r="J176" s="19">
        <v>1</v>
      </c>
      <c r="K176" s="19">
        <v>1</v>
      </c>
      <c r="L176" s="19">
        <v>1</v>
      </c>
      <c r="M176" s="19">
        <v>1</v>
      </c>
      <c r="N176" s="19">
        <v>1</v>
      </c>
      <c r="O176" s="19">
        <v>1</v>
      </c>
      <c r="P176" s="19">
        <v>1</v>
      </c>
      <c r="Q176" s="19">
        <v>1</v>
      </c>
      <c r="R176" s="19">
        <v>1</v>
      </c>
      <c r="S176" s="19">
        <v>1</v>
      </c>
      <c r="T176" s="19">
        <v>1</v>
      </c>
      <c r="U176" s="19">
        <v>1</v>
      </c>
      <c r="V176" s="19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/>
      <c r="AE176" t="s">
        <v>40</v>
      </c>
      <c r="AF176" s="19">
        <v>0.002092781560537301</v>
      </c>
      <c r="AG176" s="19">
        <v>0.002364420999317105</v>
      </c>
      <c r="AH176" s="19">
        <v>0.0023716688065117016</v>
      </c>
      <c r="AI176" s="19">
        <v>0.0024016481908485155</v>
      </c>
      <c r="AJ176" s="19">
        <v>0.002595366594725518</v>
      </c>
      <c r="AK176" s="19">
        <v>0.002873825744110391</v>
      </c>
      <c r="AL176" s="19">
        <v>0.0026847091776251463</v>
      </c>
      <c r="AM176" s="19">
        <v>0.002697218623813254</v>
      </c>
      <c r="AN176" s="19">
        <v>0.0030212202970789255</v>
      </c>
      <c r="AO176" s="19">
        <v>0.003917274766638097</v>
      </c>
      <c r="AP176" s="19">
        <v>0.0027434605522760574</v>
      </c>
      <c r="AQ176" s="19">
        <v>0.00265885474383051</v>
      </c>
      <c r="AR176" s="19">
        <v>0.0029376004884001682</v>
      </c>
      <c r="AS176" s="19">
        <v>0.0035335660697337</v>
      </c>
      <c r="AT176" s="19">
        <v>0.0029506391235679585</v>
      </c>
      <c r="AU176" s="19">
        <v>0.002919376052940124</v>
      </c>
      <c r="AV176" s="19">
        <v>0.003029751575726929</v>
      </c>
      <c r="AW176" s="19">
        <v>0.003177222771709682</v>
      </c>
      <c r="AX176" s="19">
        <v>0.0034688747516290106</v>
      </c>
      <c r="AY176" s="19">
        <v>0.0035537735870394267</v>
      </c>
      <c r="AZ176" s="19">
        <v>0.0033320159600169295</v>
      </c>
      <c r="BA176" s="4">
        <v>0.0032986075906499225</v>
      </c>
      <c r="BB176" s="4">
        <v>0.003469990840768073</v>
      </c>
      <c r="BC176" s="4">
        <v>0.00344314692252285</v>
      </c>
      <c r="BD176" s="4">
        <v>0.003480508090257669</v>
      </c>
      <c r="BE176" s="4">
        <v>0.0032328211704385525</v>
      </c>
      <c r="BF176" s="4">
        <v>0.0030840622784134714</v>
      </c>
      <c r="BG176" s="4">
        <v>0.0029475313244019556</v>
      </c>
    </row>
    <row r="177" spans="1:59" ht="12.75">
      <c r="A177" t="s">
        <v>41</v>
      </c>
      <c r="B177" s="19">
        <v>0.04476426853448816</v>
      </c>
      <c r="C177" s="19">
        <v>0.04931943615151443</v>
      </c>
      <c r="D177" s="19">
        <v>0.04871942756675708</v>
      </c>
      <c r="E177" s="19">
        <v>0.051594528953165304</v>
      </c>
      <c r="F177" s="19">
        <v>0.04977455211307424</v>
      </c>
      <c r="G177" s="19">
        <v>0.05373069956835885</v>
      </c>
      <c r="H177" s="19">
        <v>0.05294551700197835</v>
      </c>
      <c r="I177" s="19">
        <v>0.05375139289721561</v>
      </c>
      <c r="J177" s="19">
        <v>0.04693623370925123</v>
      </c>
      <c r="K177" s="19">
        <v>0.03439865845738948</v>
      </c>
      <c r="L177" s="19">
        <v>0.04890156838943321</v>
      </c>
      <c r="M177" s="19">
        <v>0.045145413228874665</v>
      </c>
      <c r="N177" s="19">
        <v>0.03783282699879764</v>
      </c>
      <c r="O177" s="19">
        <v>0.031204693217486455</v>
      </c>
      <c r="P177" s="19">
        <v>0.03410583254755116</v>
      </c>
      <c r="Q177" s="19">
        <v>0.03304546766023036</v>
      </c>
      <c r="R177" s="19">
        <v>0.0337920180102275</v>
      </c>
      <c r="S177" s="19">
        <v>0.03126462251559288</v>
      </c>
      <c r="T177" s="19">
        <v>0.02898360808102931</v>
      </c>
      <c r="U177" s="19">
        <v>0.03240580370473231</v>
      </c>
      <c r="V177" s="19">
        <v>0.0337693018612551</v>
      </c>
      <c r="W177" s="4">
        <v>0.030048009318732766</v>
      </c>
      <c r="X177" s="4">
        <v>0.029360518692117577</v>
      </c>
      <c r="Y177" s="4">
        <v>0.03203110871304886</v>
      </c>
      <c r="Z177" s="4">
        <v>0.03142098152658766</v>
      </c>
      <c r="AA177" s="4">
        <v>0.03139798509472883</v>
      </c>
      <c r="AB177" s="4">
        <v>0.022300113103140135</v>
      </c>
      <c r="AC177" s="4">
        <v>0.025037645368811833</v>
      </c>
      <c r="AD177" s="4"/>
      <c r="AE177" t="s">
        <v>41</v>
      </c>
      <c r="AF177" s="19">
        <v>0.00040448128442796354</v>
      </c>
      <c r="AG177" s="19">
        <v>0.00048771592670500836</v>
      </c>
      <c r="AH177" s="19">
        <v>0.0005072145570613265</v>
      </c>
      <c r="AI177" s="19">
        <v>0.0005408576459076437</v>
      </c>
      <c r="AJ177" s="19">
        <v>0.0005800096259682535</v>
      </c>
      <c r="AK177" s="19">
        <v>0.0006838218040571742</v>
      </c>
      <c r="AL177" s="19">
        <v>0.0006187236712551472</v>
      </c>
      <c r="AM177" s="19">
        <v>0.0006483224548213239</v>
      </c>
      <c r="AN177" s="19">
        <v>0.0006518528637934128</v>
      </c>
      <c r="AO177" s="19">
        <v>0.0006334355095133182</v>
      </c>
      <c r="AP177" s="19">
        <v>0.0006279696997140443</v>
      </c>
      <c r="AQ177" s="19">
        <v>0.0005929690818004954</v>
      </c>
      <c r="AR177" s="19">
        <v>0.0005731497375080156</v>
      </c>
      <c r="AS177" s="19">
        <v>0.0005586992271518466</v>
      </c>
      <c r="AT177" s="19">
        <v>0.00051765095101729</v>
      </c>
      <c r="AU177" s="19">
        <v>0.0004989380985233962</v>
      </c>
      <c r="AV177" s="19">
        <v>0.0005194034007937458</v>
      </c>
      <c r="AW177" s="19">
        <v>0.000491209893224728</v>
      </c>
      <c r="AX177" s="19">
        <v>0.0005444494784108481</v>
      </c>
      <c r="AY177" s="19">
        <v>0.000643435623314242</v>
      </c>
      <c r="AZ177" s="19">
        <v>0.0006278345323241903</v>
      </c>
      <c r="BA177" s="4">
        <v>0.0006096505990916363</v>
      </c>
      <c r="BB177" s="4">
        <v>0.0006297286558163916</v>
      </c>
      <c r="BC177" s="4">
        <v>0.0006732886467869306</v>
      </c>
      <c r="BD177" s="4">
        <v>0.0006733520461063918</v>
      </c>
      <c r="BE177" s="4">
        <v>0.0006736031964112092</v>
      </c>
      <c r="BF177" s="4">
        <v>0.0004993950380234338</v>
      </c>
      <c r="BG177" s="4">
        <v>0.00047229278389887704</v>
      </c>
    </row>
    <row r="178" spans="1:59" ht="12.75">
      <c r="A178" t="s">
        <v>42</v>
      </c>
      <c r="B178" s="19">
        <v>0.0640721700037799</v>
      </c>
      <c r="C178" s="19">
        <v>0.032289419898762856</v>
      </c>
      <c r="D178" s="19">
        <v>0.012414988404785141</v>
      </c>
      <c r="E178" s="19">
        <v>0.02017673434852454</v>
      </c>
      <c r="F178" s="19">
        <v>0.04197663537813801</v>
      </c>
      <c r="G178" s="19">
        <v>0.03521197960142863</v>
      </c>
      <c r="H178" s="19">
        <v>0.026334951638634335</v>
      </c>
      <c r="I178" s="19">
        <v>0.017683356264137754</v>
      </c>
      <c r="J178" s="19">
        <v>0.06063359856830805</v>
      </c>
      <c r="K178" s="19">
        <v>0.29094649564072217</v>
      </c>
      <c r="L178" s="19">
        <v>0.06183666165912619</v>
      </c>
      <c r="M178" s="19">
        <v>0.040248486867682974</v>
      </c>
      <c r="N178" s="19">
        <v>0.029196075371949372</v>
      </c>
      <c r="O178" s="19">
        <v>0.1420606332757212</v>
      </c>
      <c r="P178" s="19">
        <v>0.028469632884520226</v>
      </c>
      <c r="Q178" s="19">
        <v>0.04426874196959561</v>
      </c>
      <c r="R178" s="19">
        <v>0.051682846301219394</v>
      </c>
      <c r="S178" s="19">
        <v>0.04937992555288007</v>
      </c>
      <c r="T178" s="19">
        <v>0.07813969162566387</v>
      </c>
      <c r="U178" s="19">
        <v>0.1295633248514749</v>
      </c>
      <c r="V178" s="19">
        <v>0.12428456887448124</v>
      </c>
      <c r="W178" s="4">
        <v>0.14799978033345054</v>
      </c>
      <c r="X178" s="4">
        <v>0.17105006596221475</v>
      </c>
      <c r="Y178" s="4">
        <v>0.1426987753286995</v>
      </c>
      <c r="Z178" s="4">
        <v>0.13917909716165688</v>
      </c>
      <c r="AA178" s="4">
        <v>0.11509941411600398</v>
      </c>
      <c r="AB178" s="4">
        <v>0.1183225973237414</v>
      </c>
      <c r="AC178" s="4">
        <v>0.12704625763332703</v>
      </c>
      <c r="AD178" s="4"/>
      <c r="AE178" t="s">
        <v>42</v>
      </c>
      <c r="AF178" s="19">
        <v>0.0004551440489980517</v>
      </c>
      <c r="AG178" s="19">
        <v>0.0002582421057559613</v>
      </c>
      <c r="AH178" s="19">
        <v>9.193040864095556E-05</v>
      </c>
      <c r="AI178" s="19">
        <v>0.00015565011292664377</v>
      </c>
      <c r="AJ178" s="19">
        <v>0.0003640898775868635</v>
      </c>
      <c r="AK178" s="19">
        <v>0.0003837441340311729</v>
      </c>
      <c r="AL178" s="19">
        <v>0.0002844746134241989</v>
      </c>
      <c r="AM178" s="19">
        <v>0.00019439369745430872</v>
      </c>
      <c r="AN178" s="19">
        <v>0.0007395356423454914</v>
      </c>
      <c r="AO178" s="19">
        <v>0.004700487295953382</v>
      </c>
      <c r="AP178" s="19">
        <v>0.0007410283779931935</v>
      </c>
      <c r="AQ178" s="19">
        <v>0.00047635387543699503</v>
      </c>
      <c r="AR178" s="19">
        <v>0.0003492196189036253</v>
      </c>
      <c r="AS178" s="19">
        <v>0.0021859898920848797</v>
      </c>
      <c r="AT178" s="19">
        <v>0.0003867634263809309</v>
      </c>
      <c r="AU178" s="19">
        <v>0.0005159963012808915</v>
      </c>
      <c r="AV178" s="19">
        <v>0.0006264120810366139</v>
      </c>
      <c r="AW178" s="19">
        <v>0.0006583054991316726</v>
      </c>
      <c r="AX178" s="19">
        <v>0.001219717235753562</v>
      </c>
      <c r="AY178" s="19">
        <v>0.0018432751738125348</v>
      </c>
      <c r="AZ178" s="19">
        <v>0.0014721598038967356</v>
      </c>
      <c r="BA178" s="4">
        <v>0.0015188909274884113</v>
      </c>
      <c r="BB178" s="4">
        <v>0.0018130249228001595</v>
      </c>
      <c r="BC178" s="4">
        <v>0.0015472184634957736</v>
      </c>
      <c r="BD178" s="4">
        <v>0.0016210047593369346</v>
      </c>
      <c r="BE178" s="4">
        <v>0.0011322857686246618</v>
      </c>
      <c r="BF178" s="4">
        <v>0.0012799359927728985</v>
      </c>
      <c r="BG178" s="4">
        <v>0.0013591142913068524</v>
      </c>
    </row>
    <row r="179" spans="1:59" ht="12.75">
      <c r="A179" t="s">
        <v>43</v>
      </c>
      <c r="B179" s="19">
        <v>0.8724087494847346</v>
      </c>
      <c r="C179" s="19">
        <v>0.8194521162742525</v>
      </c>
      <c r="D179" s="19">
        <v>0.8482331802108738</v>
      </c>
      <c r="E179" s="19">
        <v>0.8307524798420028</v>
      </c>
      <c r="F179" s="19">
        <v>0.8054646666468156</v>
      </c>
      <c r="G179" s="19">
        <v>0.7830962178339712</v>
      </c>
      <c r="H179" s="19">
        <v>0.8013309217045652</v>
      </c>
      <c r="I179" s="19">
        <v>0.7528595282541134</v>
      </c>
      <c r="J179" s="19">
        <v>0.6627069689171873</v>
      </c>
      <c r="K179" s="19">
        <v>0.5125454457886566</v>
      </c>
      <c r="L179" s="19">
        <v>0.7689166736551561</v>
      </c>
      <c r="M179" s="19">
        <v>0.8034385480994398</v>
      </c>
      <c r="N179" s="19">
        <v>0.731159307224216</v>
      </c>
      <c r="O179" s="19">
        <v>0.6476073397476688</v>
      </c>
      <c r="P179" s="19">
        <v>0.8277843178245811</v>
      </c>
      <c r="Q179" s="19">
        <v>0.8073396382794643</v>
      </c>
      <c r="R179" s="19">
        <v>0.7925878147995441</v>
      </c>
      <c r="S179" s="19">
        <v>0.7891045040671286</v>
      </c>
      <c r="T179" s="19">
        <v>0.7454097325753873</v>
      </c>
      <c r="U179" s="19">
        <v>0.6968894275534824</v>
      </c>
      <c r="V179" s="19">
        <v>0.6797930851489797</v>
      </c>
      <c r="W179" s="4">
        <v>0.7160007292554745</v>
      </c>
      <c r="X179" s="4">
        <v>0.647704460113799</v>
      </c>
      <c r="Y179" s="4">
        <v>0.6881448966448432</v>
      </c>
      <c r="Z179" s="4">
        <v>0.6866138598600373</v>
      </c>
      <c r="AA179" s="4">
        <v>0.7543909694104949</v>
      </c>
      <c r="AB179" s="4">
        <v>0.7420641395976094</v>
      </c>
      <c r="AC179" s="4">
        <v>0.7414517606664135</v>
      </c>
      <c r="AD179" s="4"/>
      <c r="AE179" t="s">
        <v>43</v>
      </c>
      <c r="AF179" s="19">
        <v>0.005043239546828915</v>
      </c>
      <c r="AG179" s="19">
        <v>0.00537615119142296</v>
      </c>
      <c r="AH179" s="19">
        <v>0.005756894020868596</v>
      </c>
      <c r="AI179" s="19">
        <v>0.0056686945134933895</v>
      </c>
      <c r="AJ179" s="19">
        <v>0.005559637996942457</v>
      </c>
      <c r="AK179" s="19">
        <v>0.00560896158486156</v>
      </c>
      <c r="AL179" s="19">
        <v>0.005168331318042022</v>
      </c>
      <c r="AM179" s="19">
        <v>0.0048096557534553774</v>
      </c>
      <c r="AN179" s="19">
        <v>0.004725577460628118</v>
      </c>
      <c r="AO179" s="19">
        <v>0.00461537322386455</v>
      </c>
      <c r="AP179" s="19">
        <v>0.004762888460266225</v>
      </c>
      <c r="AQ179" s="19">
        <v>0.004687593048856816</v>
      </c>
      <c r="AR179" s="19">
        <v>0.005006680646742103</v>
      </c>
      <c r="AS179" s="19">
        <v>0.005122922527135321</v>
      </c>
      <c r="AT179" s="19">
        <v>0.005343060552066837</v>
      </c>
      <c r="AU179" s="19">
        <v>0.0055617108540893315</v>
      </c>
      <c r="AV179" s="19">
        <v>0.005914168746983079</v>
      </c>
      <c r="AW179" s="19">
        <v>0.006423380722049808</v>
      </c>
      <c r="AX179" s="19">
        <v>0.00617321109561246</v>
      </c>
      <c r="AY179" s="19">
        <v>0.006134244356091115</v>
      </c>
      <c r="AZ179" s="19">
        <v>0.005811790984864724</v>
      </c>
      <c r="BA179" s="4">
        <v>0.006223822642201277</v>
      </c>
      <c r="BB179" s="4">
        <v>0.005894436972909627</v>
      </c>
      <c r="BC179" s="4">
        <v>0.006076372825001555</v>
      </c>
      <c r="BD179" s="4">
        <v>0.005871197479149097</v>
      </c>
      <c r="BE179" s="4">
        <v>0.006325473258837416</v>
      </c>
      <c r="BF179" s="4">
        <v>0.005420761441917705</v>
      </c>
      <c r="BG179" s="4">
        <v>0.005225950575303797</v>
      </c>
    </row>
    <row r="180" spans="1:59" ht="12.75">
      <c r="A180" t="s">
        <v>44</v>
      </c>
      <c r="B180" s="19">
        <v>0.018754811976997462</v>
      </c>
      <c r="C180" s="19">
        <v>0.09893902767547015</v>
      </c>
      <c r="D180" s="19">
        <v>0.09063240381758399</v>
      </c>
      <c r="E180" s="19">
        <v>0.0974762568563072</v>
      </c>
      <c r="F180" s="19">
        <v>0.10278414586197228</v>
      </c>
      <c r="G180" s="19">
        <v>0.1279611029962412</v>
      </c>
      <c r="H180" s="19">
        <v>0.11938860965482209</v>
      </c>
      <c r="I180" s="19">
        <v>0.1757057225845334</v>
      </c>
      <c r="J180" s="19">
        <v>0.22972319880525352</v>
      </c>
      <c r="K180" s="19">
        <v>0.16210940011323194</v>
      </c>
      <c r="L180" s="19">
        <v>0.1203450962962845</v>
      </c>
      <c r="M180" s="19">
        <v>0.11116755180400252</v>
      </c>
      <c r="N180" s="19">
        <v>0.20181179040503702</v>
      </c>
      <c r="O180" s="19">
        <v>0.1791273337591234</v>
      </c>
      <c r="P180" s="19">
        <v>0.10964021674334758</v>
      </c>
      <c r="Q180" s="19">
        <v>0.11534615209070977</v>
      </c>
      <c r="R180" s="19">
        <v>0.12193732088900894</v>
      </c>
      <c r="S180" s="19">
        <v>0.13025094786439845</v>
      </c>
      <c r="T180" s="19">
        <v>0.14746696771791945</v>
      </c>
      <c r="U180" s="19">
        <v>0.14114144389031055</v>
      </c>
      <c r="V180" s="19">
        <v>0.1621530441152839</v>
      </c>
      <c r="W180" s="4">
        <v>0.10595148109234226</v>
      </c>
      <c r="X180" s="4">
        <v>0.15188495523186862</v>
      </c>
      <c r="Y180" s="4">
        <v>0.13712521931340851</v>
      </c>
      <c r="Z180" s="4">
        <v>0.1427860614517181</v>
      </c>
      <c r="AA180" s="4">
        <v>0.0991116313787724</v>
      </c>
      <c r="AB180" s="4">
        <v>0.11731314997550903</v>
      </c>
      <c r="AC180" s="4">
        <v>0.10646433280699649</v>
      </c>
      <c r="AD180" s="4"/>
      <c r="AE180" t="s">
        <v>44</v>
      </c>
      <c r="AF180" s="19">
        <v>0.0003511941063280066</v>
      </c>
      <c r="AG180" s="19">
        <v>0.0022306564416549285</v>
      </c>
      <c r="AH180" s="19">
        <v>0.0020979092119094004</v>
      </c>
      <c r="AI180" s="19">
        <v>0.0021754651557421216</v>
      </c>
      <c r="AJ180" s="19">
        <v>0.0026143005862716926</v>
      </c>
      <c r="AK180" s="19">
        <v>0.0033656353790539437</v>
      </c>
      <c r="AL180" s="19">
        <v>0.003038858502161178</v>
      </c>
      <c r="AM180" s="19">
        <v>0.004354939971183621</v>
      </c>
      <c r="AN180" s="19">
        <v>0.0062491523698410675</v>
      </c>
      <c r="AO180" s="19">
        <v>0.005784307185715433</v>
      </c>
      <c r="AP180" s="19">
        <v>0.002882903504835199</v>
      </c>
      <c r="AQ180" s="19">
        <v>0.002522086441020928</v>
      </c>
      <c r="AR180" s="19">
        <v>0.0045082740571310955</v>
      </c>
      <c r="AS180" s="19">
        <v>0.00501093200745546</v>
      </c>
      <c r="AT180" s="19">
        <v>0.002464549662012965</v>
      </c>
      <c r="AU180" s="19">
        <v>0.0025432244766712925</v>
      </c>
      <c r="AV180" s="19">
        <v>0.0025152324739744136</v>
      </c>
      <c r="AW180" s="19">
        <v>0.002446824202734112</v>
      </c>
      <c r="AX180" s="19">
        <v>0.00293581520049602</v>
      </c>
      <c r="AY180" s="19">
        <v>0.002994651047796921</v>
      </c>
      <c r="AZ180" s="19">
        <v>0.0036081748829524104</v>
      </c>
      <c r="BA180" s="4">
        <v>0.002559855955437037</v>
      </c>
      <c r="BB180" s="4">
        <v>0.004068495822577944</v>
      </c>
      <c r="BC180" s="4">
        <v>0.0036684749904199268</v>
      </c>
      <c r="BD180" s="4">
        <v>0.0037729235581714987</v>
      </c>
      <c r="BE180" s="4">
        <v>0.002371050993341464</v>
      </c>
      <c r="BF180" s="4">
        <v>0.0023342978577418454</v>
      </c>
      <c r="BG180" s="4">
        <v>0.0020917229460073496</v>
      </c>
    </row>
    <row r="181" spans="1:59" ht="12.75">
      <c r="A181" s="1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4"/>
      <c r="X181" s="4"/>
      <c r="Y181" s="4"/>
      <c r="Z181" s="4"/>
      <c r="AC181" s="4"/>
      <c r="AD181" s="4"/>
      <c r="AE181" s="11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4"/>
      <c r="BB181" s="4"/>
      <c r="BC181" s="4"/>
      <c r="BD181" s="4"/>
      <c r="BF181" s="4"/>
      <c r="BG181" s="4"/>
    </row>
    <row r="182" spans="1:59" ht="12.75">
      <c r="A182" s="10" t="s">
        <v>63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4"/>
      <c r="X182" s="4"/>
      <c r="Y182" s="4"/>
      <c r="Z182" s="4"/>
      <c r="AC182" s="4"/>
      <c r="AD182" s="4"/>
      <c r="AE182" s="10" t="s">
        <v>63</v>
      </c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4"/>
      <c r="BB182" s="4"/>
      <c r="BC182" s="4"/>
      <c r="BD182" s="4"/>
      <c r="BF182" s="4"/>
      <c r="BG182" s="4"/>
    </row>
    <row r="183" spans="1:59" ht="12.75">
      <c r="A183" t="s">
        <v>40</v>
      </c>
      <c r="B183" s="19">
        <v>1</v>
      </c>
      <c r="C183" s="19">
        <v>1</v>
      </c>
      <c r="D183" s="19">
        <v>1</v>
      </c>
      <c r="E183" s="19">
        <v>1</v>
      </c>
      <c r="F183" s="19">
        <v>1</v>
      </c>
      <c r="G183" s="19">
        <v>1</v>
      </c>
      <c r="H183" s="19">
        <v>1</v>
      </c>
      <c r="I183" s="19">
        <v>1</v>
      </c>
      <c r="J183" s="19">
        <v>1</v>
      </c>
      <c r="K183" s="19">
        <v>1</v>
      </c>
      <c r="L183" s="19">
        <v>1</v>
      </c>
      <c r="M183" s="19">
        <v>1</v>
      </c>
      <c r="N183" s="19">
        <v>1</v>
      </c>
      <c r="O183" s="19">
        <v>1</v>
      </c>
      <c r="P183" s="19">
        <v>1</v>
      </c>
      <c r="Q183" s="19">
        <v>1</v>
      </c>
      <c r="R183" s="19">
        <v>1</v>
      </c>
      <c r="S183" s="19">
        <v>1</v>
      </c>
      <c r="T183" s="19">
        <v>1</v>
      </c>
      <c r="U183" s="19">
        <v>1</v>
      </c>
      <c r="V183" s="19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/>
      <c r="AE183" t="s">
        <v>40</v>
      </c>
      <c r="AF183" s="19">
        <v>0.0033560863641711263</v>
      </c>
      <c r="AG183" s="19">
        <v>0.0038385424501141095</v>
      </c>
      <c r="AH183" s="19">
        <v>0.003953811059961648</v>
      </c>
      <c r="AI183" s="19">
        <v>0.0037409266744442738</v>
      </c>
      <c r="AJ183" s="19">
        <v>0.004382628872191714</v>
      </c>
      <c r="AK183" s="19">
        <v>0.003930691715098217</v>
      </c>
      <c r="AL183" s="19">
        <v>0.0037795433503236327</v>
      </c>
      <c r="AM183" s="19">
        <v>0.003649231690121022</v>
      </c>
      <c r="AN183" s="19">
        <v>0.0036271174783270308</v>
      </c>
      <c r="AO183" s="19">
        <v>0.003764950986353997</v>
      </c>
      <c r="AP183" s="19">
        <v>0.0038284199118097466</v>
      </c>
      <c r="AQ183" s="19">
        <v>0.003941938792135269</v>
      </c>
      <c r="AR183" s="19">
        <v>0.004152485258960163</v>
      </c>
      <c r="AS183" s="19">
        <v>0.004229993843988442</v>
      </c>
      <c r="AT183" s="19">
        <v>0.004372266406535158</v>
      </c>
      <c r="AU183" s="19">
        <v>0.00423796121134523</v>
      </c>
      <c r="AV183" s="19">
        <v>0.004720116175478627</v>
      </c>
      <c r="AW183" s="19">
        <v>0.004834198402209113</v>
      </c>
      <c r="AX183" s="19">
        <v>0.005119721434790564</v>
      </c>
      <c r="AY183" s="19">
        <v>0.004276325455703937</v>
      </c>
      <c r="AZ183" s="19">
        <v>0.003969541497573806</v>
      </c>
      <c r="BA183" s="4">
        <v>0.004044720613666345</v>
      </c>
      <c r="BB183" s="4">
        <v>0.003991385963532682</v>
      </c>
      <c r="BC183" s="4">
        <v>0.004108163756315133</v>
      </c>
      <c r="BD183" s="4">
        <v>0.004213684070940523</v>
      </c>
      <c r="BE183" s="4">
        <v>0.004193205312240891</v>
      </c>
      <c r="BF183" s="4">
        <v>0.0042632069510995145</v>
      </c>
      <c r="BG183" s="4">
        <v>0.0041827066618047555</v>
      </c>
    </row>
    <row r="184" spans="1:59" ht="12.75">
      <c r="A184" t="s">
        <v>41</v>
      </c>
      <c r="B184" s="19">
        <v>0.0813460063557129</v>
      </c>
      <c r="C184" s="19">
        <v>0.07880712458229298</v>
      </c>
      <c r="D184" s="19">
        <v>0.07433064138321087</v>
      </c>
      <c r="E184" s="19">
        <v>0.07767383735477473</v>
      </c>
      <c r="F184" s="19">
        <v>0.08291357756013708</v>
      </c>
      <c r="G184" s="19">
        <v>0.10152623676821713</v>
      </c>
      <c r="H184" s="19">
        <v>0.10434031602415915</v>
      </c>
      <c r="I184" s="19">
        <v>0.10570276368664029</v>
      </c>
      <c r="J184" s="19">
        <v>0.09472294922527796</v>
      </c>
      <c r="K184" s="19">
        <v>0.09913765970068156</v>
      </c>
      <c r="L184" s="19">
        <v>0.09117865520257415</v>
      </c>
      <c r="M184" s="19">
        <v>0.08829440949302847</v>
      </c>
      <c r="N184" s="19">
        <v>0.08197413188582708</v>
      </c>
      <c r="O184" s="19">
        <v>0.08308166063559982</v>
      </c>
      <c r="P184" s="19">
        <v>0.08138571175002661</v>
      </c>
      <c r="Q184" s="19">
        <v>0.08168002797061388</v>
      </c>
      <c r="R184" s="19">
        <v>0.06988010245787779</v>
      </c>
      <c r="S184" s="19">
        <v>0.07722028118158877</v>
      </c>
      <c r="T184" s="19">
        <v>0.06629094405904698</v>
      </c>
      <c r="U184" s="19">
        <v>0.07253921566321887</v>
      </c>
      <c r="V184" s="19">
        <v>0.07904502238846733</v>
      </c>
      <c r="W184" s="4">
        <v>0.06945225919742483</v>
      </c>
      <c r="X184" s="4">
        <v>0.07203406410155236</v>
      </c>
      <c r="Y184" s="4">
        <v>0.07332833658338338</v>
      </c>
      <c r="Z184" s="4">
        <v>0.08544589119721277</v>
      </c>
      <c r="AA184" s="4">
        <v>0.07717254359550269</v>
      </c>
      <c r="AB184" s="4">
        <v>0.06559219635458594</v>
      </c>
      <c r="AC184" s="4">
        <v>0.0737896938305391</v>
      </c>
      <c r="AD184" s="4"/>
      <c r="AE184" t="s">
        <v>41</v>
      </c>
      <c r="AF184" s="19">
        <v>0.0011787247523529069</v>
      </c>
      <c r="AG184" s="19">
        <v>0.0012651903097080865</v>
      </c>
      <c r="AH184" s="19">
        <v>0.0012900878440094503</v>
      </c>
      <c r="AI184" s="19">
        <v>0.0012683055397141219</v>
      </c>
      <c r="AJ184" s="19">
        <v>0.001631509023027593</v>
      </c>
      <c r="AK184" s="19">
        <v>0.0017672878447656853</v>
      </c>
      <c r="AL184" s="19">
        <v>0.001716570993183113</v>
      </c>
      <c r="AM184" s="19">
        <v>0.00172493594063907</v>
      </c>
      <c r="AN184" s="19">
        <v>0.001579340527872177</v>
      </c>
      <c r="AO184" s="19">
        <v>0.0017545867863479514</v>
      </c>
      <c r="AP184" s="19">
        <v>0.0016339167679761397</v>
      </c>
      <c r="AQ184" s="19">
        <v>0.0017193602720056123</v>
      </c>
      <c r="AR184" s="19">
        <v>0.0017554622600773162</v>
      </c>
      <c r="AS184" s="19">
        <v>0.0017806962382421539</v>
      </c>
      <c r="AT184" s="19">
        <v>0.0018304043794002108</v>
      </c>
      <c r="AU184" s="19">
        <v>0.0017902660633373289</v>
      </c>
      <c r="AV184" s="19">
        <v>0.0016733618437126336</v>
      </c>
      <c r="AW184" s="19">
        <v>0.0018459592018664334</v>
      </c>
      <c r="AX184" s="19">
        <v>0.0018378795851261558</v>
      </c>
      <c r="AY184" s="19">
        <v>0.0017331500149531645</v>
      </c>
      <c r="AZ184" s="19">
        <v>0.0017507773410067235</v>
      </c>
      <c r="BA184" s="4">
        <v>0.0017278639807402727</v>
      </c>
      <c r="BB184" s="4">
        <v>0.0017771457524924207</v>
      </c>
      <c r="BC184" s="4">
        <v>0.0018390491875835521</v>
      </c>
      <c r="BD184" s="4">
        <v>0.0022168328246141926</v>
      </c>
      <c r="BE184" s="4">
        <v>0.002147482438583026</v>
      </c>
      <c r="BF184" s="4">
        <v>0.002030498189339062</v>
      </c>
      <c r="BG184" s="4">
        <v>0.0019752065337106414</v>
      </c>
    </row>
    <row r="185" spans="1:59" ht="12.75">
      <c r="A185" t="s">
        <v>42</v>
      </c>
      <c r="B185" s="19">
        <v>0.03747478036198122</v>
      </c>
      <c r="C185" s="19">
        <v>0.055954282305553965</v>
      </c>
      <c r="D185" s="19">
        <v>0.10361102413045642</v>
      </c>
      <c r="E185" s="19">
        <v>0.08900422605468812</v>
      </c>
      <c r="F185" s="19">
        <v>0.17549559261114842</v>
      </c>
      <c r="G185" s="19">
        <v>0.053132046719014406</v>
      </c>
      <c r="H185" s="19">
        <v>0.021683755436026974</v>
      </c>
      <c r="I185" s="19">
        <v>0.017558175969509423</v>
      </c>
      <c r="J185" s="19">
        <v>0.02568878846055175</v>
      </c>
      <c r="K185" s="19">
        <v>0.02687740004968901</v>
      </c>
      <c r="L185" s="19">
        <v>0.034779104786376185</v>
      </c>
      <c r="M185" s="19">
        <v>0.041780430429201564</v>
      </c>
      <c r="N185" s="19">
        <v>0.024127990026751162</v>
      </c>
      <c r="O185" s="19">
        <v>0.031220932619626038</v>
      </c>
      <c r="P185" s="19">
        <v>0.02980271109943547</v>
      </c>
      <c r="Q185" s="19">
        <v>0.07383970432588981</v>
      </c>
      <c r="R185" s="19">
        <v>0.12568816919432713</v>
      </c>
      <c r="S185" s="19">
        <v>0.12708714293871884</v>
      </c>
      <c r="T185" s="19">
        <v>0.1866746879473183</v>
      </c>
      <c r="U185" s="19">
        <v>0.06084030404653922</v>
      </c>
      <c r="V185" s="19">
        <v>0.04638946488983222</v>
      </c>
      <c r="W185" s="4">
        <v>0.08148178055256895</v>
      </c>
      <c r="X185" s="4">
        <v>0.05602876570927768</v>
      </c>
      <c r="Y185" s="4">
        <v>0.0443306247918624</v>
      </c>
      <c r="Z185" s="4">
        <v>0.06883278146460424</v>
      </c>
      <c r="AA185" s="4">
        <v>0.08464981438958125</v>
      </c>
      <c r="AB185" s="4">
        <v>0.10726505355199849</v>
      </c>
      <c r="AC185" s="4">
        <v>0.14243643105677437</v>
      </c>
      <c r="AD185" s="4"/>
      <c r="AE185" t="s">
        <v>42</v>
      </c>
      <c r="AF185" s="19">
        <v>0.00042690157790693816</v>
      </c>
      <c r="AG185" s="19">
        <v>0.0007265101418844214</v>
      </c>
      <c r="AH185" s="19">
        <v>0.001279029935428364</v>
      </c>
      <c r="AI185" s="19">
        <v>0.0010694955908538391</v>
      </c>
      <c r="AJ185" s="19">
        <v>0.002570414598074589</v>
      </c>
      <c r="AK185" s="19">
        <v>0.0007919839975456058</v>
      </c>
      <c r="AL185" s="19">
        <v>0.0003297521035355142</v>
      </c>
      <c r="AM185" s="19">
        <v>0.0002611452728288146</v>
      </c>
      <c r="AN185" s="19">
        <v>0.00037615653970329285</v>
      </c>
      <c r="AO185" s="19">
        <v>0.00041734219882475204</v>
      </c>
      <c r="AP185" s="19">
        <v>0.0005816048905815746</v>
      </c>
      <c r="AQ185" s="19">
        <v>0.000733108608828706</v>
      </c>
      <c r="AR185" s="19">
        <v>0.0004079535063960615</v>
      </c>
      <c r="AS185" s="19">
        <v>0.000575104537855177</v>
      </c>
      <c r="AT185" s="19">
        <v>0.0005999427706785796</v>
      </c>
      <c r="AU185" s="19">
        <v>0.0012494137852337632</v>
      </c>
      <c r="AV185" s="19">
        <v>0.0023733061786298457</v>
      </c>
      <c r="AW185" s="19">
        <v>0.0025778371161654435</v>
      </c>
      <c r="AX185" s="19">
        <v>0.00430061548288871</v>
      </c>
      <c r="AY185" s="19">
        <v>0.0010415508086101647</v>
      </c>
      <c r="AZ185" s="19">
        <v>0.0006546216760274393</v>
      </c>
      <c r="BA185" s="4">
        <v>0.0010253777806344029</v>
      </c>
      <c r="BB185" s="4">
        <v>0.0006831042395208842</v>
      </c>
      <c r="BC185" s="4">
        <v>0.0005734920971081843</v>
      </c>
      <c r="BD185" s="4">
        <v>0.0009705656507692832</v>
      </c>
      <c r="BE185" s="4">
        <v>0.001080123442449017</v>
      </c>
      <c r="BF185" s="4">
        <v>0.0016039546589474618</v>
      </c>
      <c r="BG185" s="4">
        <v>0.002162291119371193</v>
      </c>
    </row>
    <row r="186" spans="1:59" ht="12.75">
      <c r="A186" t="s">
        <v>43</v>
      </c>
      <c r="B186" s="19">
        <v>0.8555134872541666</v>
      </c>
      <c r="C186" s="19">
        <v>0.7747931251243082</v>
      </c>
      <c r="D186" s="19">
        <v>0.7623531260847296</v>
      </c>
      <c r="E186" s="19">
        <v>0.744963616021433</v>
      </c>
      <c r="F186" s="19">
        <v>0.6415728555563806</v>
      </c>
      <c r="G186" s="19">
        <v>0.756340008938991</v>
      </c>
      <c r="H186" s="19">
        <v>0.7856474835232606</v>
      </c>
      <c r="I186" s="19">
        <v>0.80014904688923</v>
      </c>
      <c r="J186" s="19">
        <v>0.7897555900995298</v>
      </c>
      <c r="K186" s="19">
        <v>0.7587455198404653</v>
      </c>
      <c r="L186" s="19">
        <v>0.7789884092660517</v>
      </c>
      <c r="M186" s="19">
        <v>0.7595815314169864</v>
      </c>
      <c r="N186" s="19">
        <v>0.7224891566890892</v>
      </c>
      <c r="O186" s="19">
        <v>0.7566473046311949</v>
      </c>
      <c r="P186" s="19">
        <v>0.7578522213407957</v>
      </c>
      <c r="Q186" s="19">
        <v>0.7372213041843916</v>
      </c>
      <c r="R186" s="19">
        <v>0.6822403689738985</v>
      </c>
      <c r="S186" s="19">
        <v>0.6639859025037017</v>
      </c>
      <c r="T186" s="19">
        <v>0.6437344640751542</v>
      </c>
      <c r="U186" s="19">
        <v>0.7509139018147641</v>
      </c>
      <c r="V186" s="19">
        <v>0.754315883912314</v>
      </c>
      <c r="W186" s="4">
        <v>0.7422122483004855</v>
      </c>
      <c r="X186" s="4">
        <v>0.7416351993202639</v>
      </c>
      <c r="Y186" s="4">
        <v>0.7635594339937196</v>
      </c>
      <c r="Z186" s="4">
        <v>0.7384225939098931</v>
      </c>
      <c r="AA186" s="4">
        <v>0.7435781532408092</v>
      </c>
      <c r="AB186" s="4">
        <v>0.6940589404710172</v>
      </c>
      <c r="AC186" s="4">
        <v>0.6862840630888849</v>
      </c>
      <c r="AD186" s="4"/>
      <c r="AE186" t="s">
        <v>43</v>
      </c>
      <c r="AF186" s="19">
        <v>0.00793095842568538</v>
      </c>
      <c r="AG186" s="19">
        <v>0.008252303483050208</v>
      </c>
      <c r="AH186" s="19">
        <v>0.008625634146724029</v>
      </c>
      <c r="AI186" s="19">
        <v>0.007918014190348974</v>
      </c>
      <c r="AJ186" s="19">
        <v>0.007477940176301862</v>
      </c>
      <c r="AK186" s="19">
        <v>0.0074095693287376556</v>
      </c>
      <c r="AL186" s="19">
        <v>0.0071335917636454445</v>
      </c>
      <c r="AM186" s="19">
        <v>0.006916019708245435</v>
      </c>
      <c r="AN186" s="19">
        <v>0.006760912042093433</v>
      </c>
      <c r="AO186" s="19">
        <v>0.006566680383941259</v>
      </c>
      <c r="AP186" s="19">
        <v>0.0067335327193167385</v>
      </c>
      <c r="AQ186" s="19">
        <v>0.006570325689395773</v>
      </c>
      <c r="AR186" s="19">
        <v>0.006993338968696332</v>
      </c>
      <c r="AS186" s="19">
        <v>0.007165162339580219</v>
      </c>
      <c r="AT186" s="19">
        <v>0.007248496755886691</v>
      </c>
      <c r="AU186" s="19">
        <v>0.007372536716756496</v>
      </c>
      <c r="AV186" s="19">
        <v>0.007931026522774762</v>
      </c>
      <c r="AW186" s="19">
        <v>0.008223653520798383</v>
      </c>
      <c r="AX186" s="19">
        <v>0.007868293334789988</v>
      </c>
      <c r="AY186" s="19">
        <v>0.007953684061755567</v>
      </c>
      <c r="AZ186" s="19">
        <v>0.007682804298392906</v>
      </c>
      <c r="BA186" s="4">
        <v>0.00791096995189927</v>
      </c>
      <c r="BB186" s="4">
        <v>0.007763385854826217</v>
      </c>
      <c r="BC186" s="4">
        <v>0.00804450930920384</v>
      </c>
      <c r="BD186" s="4">
        <v>0.0076443123085327734</v>
      </c>
      <c r="BE186" s="4">
        <v>0.008087003115975667</v>
      </c>
      <c r="BF186" s="4">
        <v>0.00700855489393944</v>
      </c>
      <c r="BG186" s="4">
        <v>0.006864126679184213</v>
      </c>
    </row>
    <row r="187" spans="1:59" ht="12.75">
      <c r="A187" t="s">
        <v>44</v>
      </c>
      <c r="B187" s="19">
        <v>0.025665726028139296</v>
      </c>
      <c r="C187" s="19">
        <v>0.09044546798784484</v>
      </c>
      <c r="D187" s="19">
        <v>0.05970520840160303</v>
      </c>
      <c r="E187" s="19">
        <v>0.08835832056910421</v>
      </c>
      <c r="F187" s="19">
        <v>0.1000179742723339</v>
      </c>
      <c r="G187" s="19">
        <v>0.08900170757377737</v>
      </c>
      <c r="H187" s="19">
        <v>0.08832844501655307</v>
      </c>
      <c r="I187" s="19">
        <v>0.07659001345462026</v>
      </c>
      <c r="J187" s="19">
        <v>0.08983267221464053</v>
      </c>
      <c r="K187" s="19">
        <v>0.11523942040916418</v>
      </c>
      <c r="L187" s="19">
        <v>0.09505383074499789</v>
      </c>
      <c r="M187" s="19">
        <v>0.11034362866078372</v>
      </c>
      <c r="N187" s="19">
        <v>0.1714087213983326</v>
      </c>
      <c r="O187" s="19">
        <v>0.12905010211357926</v>
      </c>
      <c r="P187" s="19">
        <v>0.13095935580974236</v>
      </c>
      <c r="Q187" s="19">
        <v>0.1072589635191048</v>
      </c>
      <c r="R187" s="19">
        <v>0.12219135937389664</v>
      </c>
      <c r="S187" s="19">
        <v>0.13170667337599065</v>
      </c>
      <c r="T187" s="19">
        <v>0.10329990391848051</v>
      </c>
      <c r="U187" s="19">
        <v>0.11570657847547772</v>
      </c>
      <c r="V187" s="19">
        <v>0.1202496288093866</v>
      </c>
      <c r="W187" s="4">
        <v>0.10685371194952083</v>
      </c>
      <c r="X187" s="4">
        <v>0.13030197086890613</v>
      </c>
      <c r="Y187" s="4">
        <v>0.11878160463103458</v>
      </c>
      <c r="Z187" s="4">
        <v>0.10729873342828987</v>
      </c>
      <c r="AA187" s="4">
        <v>0.09459948877410676</v>
      </c>
      <c r="AB187" s="4">
        <v>0.1330838096223983</v>
      </c>
      <c r="AC187" s="4">
        <v>0.09748980954013949</v>
      </c>
      <c r="AD187" s="4"/>
      <c r="AE187" t="s">
        <v>44</v>
      </c>
      <c r="AF187" s="19">
        <v>0.0007707211671822377</v>
      </c>
      <c r="AG187" s="19">
        <v>0.0033104985274516768</v>
      </c>
      <c r="AH187" s="19">
        <v>0.0023039724417462082</v>
      </c>
      <c r="AI187" s="19">
        <v>0.003071641643439419</v>
      </c>
      <c r="AJ187" s="19">
        <v>0.004295793814386918</v>
      </c>
      <c r="AK187" s="19">
        <v>0.003201813126609429</v>
      </c>
      <c r="AL187" s="19">
        <v>0.0031651205262748817</v>
      </c>
      <c r="AM187" s="19">
        <v>0.0025683470066744573</v>
      </c>
      <c r="AN187" s="19">
        <v>0.002933795283287238</v>
      </c>
      <c r="AO187" s="19">
        <v>0.003952023398856772</v>
      </c>
      <c r="AP187" s="19">
        <v>0.003177548424573525</v>
      </c>
      <c r="AQ187" s="19">
        <v>0.0037114571605977925</v>
      </c>
      <c r="AR187" s="19">
        <v>0.005412676315908849</v>
      </c>
      <c r="AS187" s="19">
        <v>0.004321569682109696</v>
      </c>
      <c r="AT187" s="19">
        <v>0.004362091167275889</v>
      </c>
      <c r="AU187" s="19">
        <v>0.0034330657064195343</v>
      </c>
      <c r="AV187" s="19">
        <v>0.003926699318368516</v>
      </c>
      <c r="AW187" s="19">
        <v>0.003764492703572917</v>
      </c>
      <c r="AX187" s="19">
        <v>0.003035229917949661</v>
      </c>
      <c r="AY187" s="19">
        <v>0.0029541375569641414</v>
      </c>
      <c r="AZ187" s="19">
        <v>0.003187715034644185</v>
      </c>
      <c r="BA187" s="4">
        <v>0.0031655996105778936</v>
      </c>
      <c r="BB187" s="4">
        <v>0.004014814636895348</v>
      </c>
      <c r="BC187" s="4">
        <v>0.003791487314404488</v>
      </c>
      <c r="BD187" s="4">
        <v>0.0034324649418952806</v>
      </c>
      <c r="BE187" s="4">
        <v>0.002935414971234039</v>
      </c>
      <c r="BF187" s="4">
        <v>0.003660564600509743</v>
      </c>
      <c r="BG187" s="4">
        <v>0.0027180549008749715</v>
      </c>
    </row>
    <row r="188" spans="1:59" ht="12.75">
      <c r="A188" s="1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4"/>
      <c r="X188" s="4"/>
      <c r="Y188" s="4"/>
      <c r="Z188" s="4"/>
      <c r="AC188" s="4"/>
      <c r="AD188" s="4"/>
      <c r="AE188" s="11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4"/>
      <c r="BB188" s="4"/>
      <c r="BC188" s="4"/>
      <c r="BD188" s="4"/>
      <c r="BF188" s="4"/>
      <c r="BG188" s="4"/>
    </row>
    <row r="189" spans="1:59" ht="12.75">
      <c r="A189" s="10" t="s">
        <v>77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4"/>
      <c r="X189" s="4"/>
      <c r="Y189" s="4"/>
      <c r="Z189" s="4"/>
      <c r="AC189" s="4"/>
      <c r="AD189" s="4"/>
      <c r="AE189" s="10" t="s">
        <v>77</v>
      </c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4"/>
      <c r="BB189" s="4"/>
      <c r="BC189" s="4"/>
      <c r="BD189" s="4"/>
      <c r="BF189" s="4"/>
      <c r="BG189" s="4"/>
    </row>
    <row r="190" spans="1:59" ht="12.75">
      <c r="A190" s="11" t="s">
        <v>34</v>
      </c>
      <c r="B190" s="19">
        <v>1</v>
      </c>
      <c r="C190" s="19">
        <v>1</v>
      </c>
      <c r="D190" s="19">
        <v>1</v>
      </c>
      <c r="E190" s="19">
        <v>1</v>
      </c>
      <c r="F190" s="19">
        <v>1</v>
      </c>
      <c r="G190" s="19">
        <v>1</v>
      </c>
      <c r="H190" s="19">
        <v>1</v>
      </c>
      <c r="I190" s="19">
        <v>1</v>
      </c>
      <c r="J190" s="19">
        <v>1</v>
      </c>
      <c r="K190" s="19">
        <v>1</v>
      </c>
      <c r="L190" s="19">
        <v>1</v>
      </c>
      <c r="M190" s="19">
        <v>1</v>
      </c>
      <c r="N190" s="19">
        <v>1</v>
      </c>
      <c r="O190" s="19">
        <v>1</v>
      </c>
      <c r="P190" s="19">
        <v>1</v>
      </c>
      <c r="Q190" s="19">
        <v>1</v>
      </c>
      <c r="R190" s="19">
        <v>1</v>
      </c>
      <c r="S190" s="19">
        <v>1</v>
      </c>
      <c r="T190" s="19">
        <v>1</v>
      </c>
      <c r="U190" s="19">
        <v>1</v>
      </c>
      <c r="V190" s="19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/>
      <c r="AE190" s="11" t="s">
        <v>34</v>
      </c>
      <c r="AF190" s="19">
        <v>0.01618277677793729</v>
      </c>
      <c r="AG190" s="19">
        <v>0.017321651265883163</v>
      </c>
      <c r="AH190" s="19">
        <v>0.017581815810691424</v>
      </c>
      <c r="AI190" s="19">
        <v>0.019596676437746905</v>
      </c>
      <c r="AJ190" s="19">
        <v>0.016818840153710927</v>
      </c>
      <c r="AK190" s="19">
        <v>0.017472026274366077</v>
      </c>
      <c r="AL190" s="19">
        <v>0.019005228161102148</v>
      </c>
      <c r="AM190" s="19">
        <v>0.018378491005159495</v>
      </c>
      <c r="AN190" s="19">
        <v>0.017967484683093327</v>
      </c>
      <c r="AO190" s="19">
        <v>0.01837452040191778</v>
      </c>
      <c r="AP190" s="19">
        <v>0.01763509973609968</v>
      </c>
      <c r="AQ190" s="19">
        <v>0.018185837891894974</v>
      </c>
      <c r="AR190" s="19">
        <v>0.018058587118474936</v>
      </c>
      <c r="AS190" s="19">
        <v>0.01954345066928053</v>
      </c>
      <c r="AT190" s="19">
        <v>0.020467804138519036</v>
      </c>
      <c r="AU190" s="19">
        <v>0.02018160334930696</v>
      </c>
      <c r="AV190" s="19">
        <v>0.02168391991648377</v>
      </c>
      <c r="AW190" s="19">
        <v>0.023495869252177882</v>
      </c>
      <c r="AX190" s="19">
        <v>0.02298139946946883</v>
      </c>
      <c r="AY190" s="19">
        <v>0.02277717837494058</v>
      </c>
      <c r="AZ190" s="19">
        <v>0.022834857135539097</v>
      </c>
      <c r="BA190" s="4">
        <v>0.030665098434629865</v>
      </c>
      <c r="BB190" s="4">
        <v>0.03937276871003397</v>
      </c>
      <c r="BC190" s="4">
        <v>0.021736887940788978</v>
      </c>
      <c r="BD190" s="4">
        <v>0.018930188984939093</v>
      </c>
      <c r="BE190" s="4">
        <v>0.018877174969168672</v>
      </c>
      <c r="BF190" s="4">
        <v>0.01931772798175777</v>
      </c>
      <c r="BG190" s="4">
        <v>0.019459397490034492</v>
      </c>
    </row>
    <row r="191" spans="1:59" ht="12.75">
      <c r="A191" s="11" t="s">
        <v>35</v>
      </c>
      <c r="B191" s="19">
        <v>0.06218297394326617</v>
      </c>
      <c r="C191" s="19">
        <v>0.06408864054887912</v>
      </c>
      <c r="D191" s="19">
        <v>0.05994792151650498</v>
      </c>
      <c r="E191" s="19">
        <v>0.08169142223488192</v>
      </c>
      <c r="F191" s="19">
        <v>0.09401610546023034</v>
      </c>
      <c r="G191" s="19">
        <v>0.0986509206782336</v>
      </c>
      <c r="H191" s="19">
        <v>0.0873353305259943</v>
      </c>
      <c r="I191" s="19">
        <v>0.09011329749459762</v>
      </c>
      <c r="J191" s="19">
        <v>0.08865321486216256</v>
      </c>
      <c r="K191" s="19">
        <v>0.08093451025032807</v>
      </c>
      <c r="L191" s="19">
        <v>0.05364227131110662</v>
      </c>
      <c r="M191" s="19">
        <v>0.049633933534380364</v>
      </c>
      <c r="N191" s="19">
        <v>0.05135739208721708</v>
      </c>
      <c r="O191" s="19">
        <v>0.048737773153741865</v>
      </c>
      <c r="P191" s="19">
        <v>0.06356085178028924</v>
      </c>
      <c r="Q191" s="19">
        <v>0.04337379966845272</v>
      </c>
      <c r="R191" s="19">
        <v>0.04140994453041748</v>
      </c>
      <c r="S191" s="19">
        <v>0.03714148167045609</v>
      </c>
      <c r="T191" s="19">
        <v>0.038637093019588044</v>
      </c>
      <c r="U191" s="19">
        <v>0.04197770541966664</v>
      </c>
      <c r="V191" s="19">
        <v>0.040660446766569006</v>
      </c>
      <c r="W191" s="4">
        <v>0.02902812220035086</v>
      </c>
      <c r="X191" s="4">
        <v>0.022799843772138097</v>
      </c>
      <c r="Y191" s="4">
        <v>0.03609542670514954</v>
      </c>
      <c r="Z191" s="4">
        <v>0.04480286577344015</v>
      </c>
      <c r="AA191" s="4">
        <v>0.049521296595342955</v>
      </c>
      <c r="AB191" s="4">
        <v>0.03233683612749436</v>
      </c>
      <c r="AC191" s="4">
        <v>0.03549383367875596</v>
      </c>
      <c r="AD191" s="4"/>
      <c r="AE191" s="11" t="s">
        <v>35</v>
      </c>
      <c r="AF191" s="19">
        <v>0.004344777804264569</v>
      </c>
      <c r="AG191" s="19">
        <v>0.0046429539636147175</v>
      </c>
      <c r="AH191" s="19">
        <v>0.004626721377729383</v>
      </c>
      <c r="AI191" s="19">
        <v>0.00698761247441434</v>
      </c>
      <c r="AJ191" s="19">
        <v>0.007099494547499862</v>
      </c>
      <c r="AK191" s="19">
        <v>0.007633161220945224</v>
      </c>
      <c r="AL191" s="19">
        <v>0.007224925059405062</v>
      </c>
      <c r="AM191" s="19">
        <v>0.00740600367501314</v>
      </c>
      <c r="AN191" s="19">
        <v>0.007322185362985417</v>
      </c>
      <c r="AO191" s="19">
        <v>0.006990795861931908</v>
      </c>
      <c r="AP191" s="19">
        <v>0.004427945424418581</v>
      </c>
      <c r="AQ191" s="19">
        <v>0.004458982983043587</v>
      </c>
      <c r="AR191" s="19">
        <v>0.004782922045317981</v>
      </c>
      <c r="AS191" s="19">
        <v>0.004826272801357299</v>
      </c>
      <c r="AT191" s="19">
        <v>0.006691958287217439</v>
      </c>
      <c r="AU191" s="19">
        <v>0.004527181012406645</v>
      </c>
      <c r="AV191" s="19">
        <v>0.004555395456150576</v>
      </c>
      <c r="AW191" s="19">
        <v>0.004315359594058108</v>
      </c>
      <c r="AX191" s="19">
        <v>0.004808365069890148</v>
      </c>
      <c r="AY191" s="19">
        <v>0.005342089599309575</v>
      </c>
      <c r="AZ191" s="19">
        <v>0.005180676677140198</v>
      </c>
      <c r="BA191" s="4">
        <v>0.0054751743260397275</v>
      </c>
      <c r="BB191" s="4">
        <v>0.005548674273825629</v>
      </c>
      <c r="BC191" s="4">
        <v>0.00478986542461729</v>
      </c>
      <c r="BD191" s="4">
        <v>0.00522204407418911</v>
      </c>
      <c r="BE191" s="4">
        <v>0.0062036842774203125</v>
      </c>
      <c r="BF191" s="4">
        <v>0.004535943014694788</v>
      </c>
      <c r="BG191" s="4">
        <v>0.004420197721013931</v>
      </c>
    </row>
    <row r="192" spans="1:59" ht="12.75">
      <c r="A192" s="11" t="s">
        <v>36</v>
      </c>
      <c r="B192" s="19">
        <v>0.040772923157056655</v>
      </c>
      <c r="C192" s="19">
        <v>0.04885101372484714</v>
      </c>
      <c r="D192" s="19">
        <v>0.07747108180257181</v>
      </c>
      <c r="E192" s="19">
        <v>0.1519864728795301</v>
      </c>
      <c r="F192" s="19">
        <v>0.05863771599060339</v>
      </c>
      <c r="G192" s="19">
        <v>0.04784147399415883</v>
      </c>
      <c r="H192" s="19">
        <v>0.03357799553836758</v>
      </c>
      <c r="I192" s="19">
        <v>0.0857085237278051</v>
      </c>
      <c r="J192" s="19">
        <v>0.05030958975630157</v>
      </c>
      <c r="K192" s="19">
        <v>0.05212173565633564</v>
      </c>
      <c r="L192" s="19">
        <v>0.03070699499957388</v>
      </c>
      <c r="M192" s="19">
        <v>0.058549404834511536</v>
      </c>
      <c r="N192" s="19">
        <v>0.034610026919407504</v>
      </c>
      <c r="O192" s="19">
        <v>0.04635700214393456</v>
      </c>
      <c r="P192" s="19">
        <v>0.0550505510036483</v>
      </c>
      <c r="Q192" s="19">
        <v>0.08751220478395806</v>
      </c>
      <c r="R192" s="19">
        <v>0.11172025454511626</v>
      </c>
      <c r="S192" s="19">
        <v>0.11866196375043878</v>
      </c>
      <c r="T192" s="19">
        <v>0.11984095572525909</v>
      </c>
      <c r="U192" s="19">
        <v>0.1496703203167271</v>
      </c>
      <c r="V192" s="19">
        <v>0.2011291756802302</v>
      </c>
      <c r="W192" s="4">
        <v>0.44155408936484764</v>
      </c>
      <c r="X192" s="4">
        <v>0.5553900981830853</v>
      </c>
      <c r="Y192" s="4">
        <v>0.1675670953421475</v>
      </c>
      <c r="Z192" s="4">
        <v>0.06830198323548892</v>
      </c>
      <c r="AA192" s="4">
        <v>0.0838593782031163</v>
      </c>
      <c r="AB192" s="4">
        <v>0.033395015288099954</v>
      </c>
      <c r="AC192" s="4">
        <v>0.03850800946311326</v>
      </c>
      <c r="AD192" s="4"/>
      <c r="AE192" s="11" t="s">
        <v>36</v>
      </c>
      <c r="AF192" s="19">
        <v>0.0022396514099581573</v>
      </c>
      <c r="AG192" s="19">
        <v>0.0028622322775474227</v>
      </c>
      <c r="AH192" s="19">
        <v>0.004252674835188927</v>
      </c>
      <c r="AI192" s="19">
        <v>0.009567016725265585</v>
      </c>
      <c r="AJ192" s="19">
        <v>0.003295910106936973</v>
      </c>
      <c r="AK192" s="19">
        <v>0.0031698499394512258</v>
      </c>
      <c r="AL192" s="19">
        <v>0.0025676841375768616</v>
      </c>
      <c r="AM192" s="19">
        <v>0.0064200025224668625</v>
      </c>
      <c r="AN192" s="19">
        <v>0.003649231637034212</v>
      </c>
      <c r="AO192" s="19">
        <v>0.003949849964209769</v>
      </c>
      <c r="AP192" s="19">
        <v>0.002365403977581948</v>
      </c>
      <c r="AQ192" s="19">
        <v>0.004739596097846936</v>
      </c>
      <c r="AR192" s="19">
        <v>0.0025448789644152586</v>
      </c>
      <c r="AS192" s="19">
        <v>0.003945279508893877</v>
      </c>
      <c r="AT192" s="19">
        <v>0.005187765756757517</v>
      </c>
      <c r="AU192" s="19">
        <v>0.007051534885566227</v>
      </c>
      <c r="AV192" s="19">
        <v>0.00969117403733146</v>
      </c>
      <c r="AW192" s="19">
        <v>0.011698560721894815</v>
      </c>
      <c r="AX192" s="19">
        <v>0.012393117983284576</v>
      </c>
      <c r="AY192" s="19">
        <v>0.013647526469624027</v>
      </c>
      <c r="AZ192" s="19">
        <v>0.016326911733829986</v>
      </c>
      <c r="BA192" s="4">
        <v>0.042127252673075835</v>
      </c>
      <c r="BB192" s="4">
        <v>0.06679535894411194</v>
      </c>
      <c r="BC192" s="4">
        <v>0.011469961141254592</v>
      </c>
      <c r="BD192" s="4">
        <v>0.004326691109653406</v>
      </c>
      <c r="BE192" s="4">
        <v>0.004817146934339857</v>
      </c>
      <c r="BF192" s="4">
        <v>0.002262742380155948</v>
      </c>
      <c r="BG192" s="4">
        <v>0.0027196695103595733</v>
      </c>
    </row>
    <row r="193" spans="1:59" ht="12.75">
      <c r="A193" s="11" t="s">
        <v>37</v>
      </c>
      <c r="B193" s="19">
        <v>0.7990836559068565</v>
      </c>
      <c r="C193" s="19">
        <v>0.7529525621207764</v>
      </c>
      <c r="D193" s="19">
        <v>0.7511279932682902</v>
      </c>
      <c r="E193" s="19">
        <v>0.6126661884114541</v>
      </c>
      <c r="F193" s="19">
        <v>0.7099189547096997</v>
      </c>
      <c r="G193" s="19">
        <v>0.7098036133391916</v>
      </c>
      <c r="H193" s="19">
        <v>0.6770812845273527</v>
      </c>
      <c r="I193" s="19">
        <v>0.6959103183893381</v>
      </c>
      <c r="J193" s="19">
        <v>0.7040760853528724</v>
      </c>
      <c r="K193" s="19">
        <v>0.7046289435649807</v>
      </c>
      <c r="L193" s="19">
        <v>0.7448498555806558</v>
      </c>
      <c r="M193" s="19">
        <v>0.7211934596539165</v>
      </c>
      <c r="N193" s="19">
        <v>0.7343981653595151</v>
      </c>
      <c r="O193" s="19">
        <v>0.728088779025798</v>
      </c>
      <c r="P193" s="19">
        <v>0.7058236659963373</v>
      </c>
      <c r="Q193" s="19">
        <v>0.6894716354108326</v>
      </c>
      <c r="R193" s="19">
        <v>0.6338587725641308</v>
      </c>
      <c r="S193" s="19">
        <v>0.6010223713499174</v>
      </c>
      <c r="T193" s="19">
        <v>0.6062787752246629</v>
      </c>
      <c r="U193" s="19">
        <v>0.5843356230368232</v>
      </c>
      <c r="V193" s="19">
        <v>0.5603482180112116</v>
      </c>
      <c r="W193" s="4">
        <v>0.4052923074189105</v>
      </c>
      <c r="X193" s="4">
        <v>0.32352373349557767</v>
      </c>
      <c r="Y193" s="4">
        <v>0.6071650847733815</v>
      </c>
      <c r="Z193" s="4">
        <v>0.6971251529627108</v>
      </c>
      <c r="AA193" s="4">
        <v>0.69030427540384</v>
      </c>
      <c r="AB193" s="4">
        <v>0.7373592276558054</v>
      </c>
      <c r="AC193" s="4">
        <v>0.7017573288546401</v>
      </c>
      <c r="AD193" s="4"/>
      <c r="AE193" s="11" t="s">
        <v>37</v>
      </c>
      <c r="AF193" s="19">
        <v>0.03571996098880891</v>
      </c>
      <c r="AG193" s="19">
        <v>0.036189284016094204</v>
      </c>
      <c r="AH193" s="19">
        <v>0.03779171580653109</v>
      </c>
      <c r="AI193" s="19">
        <v>0.03411209189816877</v>
      </c>
      <c r="AJ193" s="19">
        <v>0.03175456186710924</v>
      </c>
      <c r="AK193" s="19">
        <v>0.030909244374979293</v>
      </c>
      <c r="AL193" s="19">
        <v>0.03091399231990471</v>
      </c>
      <c r="AM193" s="19">
        <v>0.03029333016883741</v>
      </c>
      <c r="AN193" s="19">
        <v>0.029857801865503963</v>
      </c>
      <c r="AO193" s="19">
        <v>0.029762328294917748</v>
      </c>
      <c r="AP193" s="19">
        <v>0.02965780946390661</v>
      </c>
      <c r="AQ193" s="19">
        <v>0.0287797965661926</v>
      </c>
      <c r="AR193" s="19">
        <v>0.030914376949630253</v>
      </c>
      <c r="AS193" s="19">
        <v>0.031855057602982635</v>
      </c>
      <c r="AT193" s="19">
        <v>0.03160270617471442</v>
      </c>
      <c r="AU193" s="19">
        <v>0.03283478373432456</v>
      </c>
      <c r="AV193" s="19">
        <v>0.033850851739641315</v>
      </c>
      <c r="AW193" s="19">
        <v>0.03617958905524783</v>
      </c>
      <c r="AX193" s="19">
        <v>0.03326413896521828</v>
      </c>
      <c r="AY193" s="19">
        <v>0.032966263598297664</v>
      </c>
      <c r="AZ193" s="19">
        <v>0.03283087558518412</v>
      </c>
      <c r="BA193" s="4">
        <v>0.03275109414602425</v>
      </c>
      <c r="BB193" s="4">
        <v>0.03340713357844707</v>
      </c>
      <c r="BC193" s="4">
        <v>0.033846449693715065</v>
      </c>
      <c r="BD193" s="4">
        <v>0.03242180409743383</v>
      </c>
      <c r="BE193" s="4">
        <v>0.033798110857738387</v>
      </c>
      <c r="BF193" s="4">
        <v>0.03373889672856659</v>
      </c>
      <c r="BG193" s="4">
        <v>0.03265429518417105</v>
      </c>
    </row>
    <row r="194" spans="1:59" ht="12.75">
      <c r="A194" s="11" t="s">
        <v>38</v>
      </c>
      <c r="B194" s="19">
        <v>0.09796044699282079</v>
      </c>
      <c r="C194" s="19">
        <v>0.1341077836054972</v>
      </c>
      <c r="D194" s="19">
        <v>0.11145300341263312</v>
      </c>
      <c r="E194" s="19">
        <v>0.15365591647413376</v>
      </c>
      <c r="F194" s="19">
        <v>0.13742722383946668</v>
      </c>
      <c r="G194" s="19">
        <v>0.14370399198841585</v>
      </c>
      <c r="H194" s="19">
        <v>0.20200538940828555</v>
      </c>
      <c r="I194" s="19">
        <v>0.1282678603882591</v>
      </c>
      <c r="J194" s="19">
        <v>0.15696111002866364</v>
      </c>
      <c r="K194" s="19">
        <v>0.16231481052835553</v>
      </c>
      <c r="L194" s="19">
        <v>0.17080087810866396</v>
      </c>
      <c r="M194" s="19">
        <v>0.17062320197719175</v>
      </c>
      <c r="N194" s="19">
        <v>0.1796344156338602</v>
      </c>
      <c r="O194" s="19">
        <v>0.17681644567652524</v>
      </c>
      <c r="P194" s="19">
        <v>0.17556493121972508</v>
      </c>
      <c r="Q194" s="19">
        <v>0.17964236013675666</v>
      </c>
      <c r="R194" s="19">
        <v>0.21301102836033559</v>
      </c>
      <c r="S194" s="19">
        <v>0.2429247087616101</v>
      </c>
      <c r="T194" s="19">
        <v>0.2352431760304899</v>
      </c>
      <c r="U194" s="19">
        <v>0.2240163512267831</v>
      </c>
      <c r="V194" s="19">
        <v>0.19786215954198938</v>
      </c>
      <c r="W194" s="4">
        <v>0.12412548101589102</v>
      </c>
      <c r="X194" s="4">
        <v>0.098286324549199</v>
      </c>
      <c r="Y194" s="4">
        <v>0.1891723931793214</v>
      </c>
      <c r="Z194" s="4">
        <v>0.18976999802835992</v>
      </c>
      <c r="AA194" s="4">
        <v>0.17631504979770063</v>
      </c>
      <c r="AB194" s="4">
        <v>0.19690892092860018</v>
      </c>
      <c r="AC194" s="4">
        <v>0.22424082800349063</v>
      </c>
      <c r="AD194" s="4"/>
      <c r="AE194" s="11" t="s">
        <v>38</v>
      </c>
      <c r="AF194" s="19">
        <v>0.014184512231108165</v>
      </c>
      <c r="AG194" s="19">
        <v>0.022150499123960336</v>
      </c>
      <c r="AH194" s="19">
        <v>0.019125141272568397</v>
      </c>
      <c r="AI194" s="19">
        <v>0.027981797401993868</v>
      </c>
      <c r="AJ194" s="19">
        <v>0.02265163187610156</v>
      </c>
      <c r="AK194" s="19">
        <v>0.022979510071009884</v>
      </c>
      <c r="AL194" s="19">
        <v>0.036398742557529784</v>
      </c>
      <c r="AM194" s="19">
        <v>0.021662462178722468</v>
      </c>
      <c r="AN194" s="19">
        <v>0.02539295306372048</v>
      </c>
      <c r="AO194" s="19">
        <v>0.02716647416173687</v>
      </c>
      <c r="AP194" s="19">
        <v>0.0263009240249341</v>
      </c>
      <c r="AQ194" s="19">
        <v>0.026476386799137403</v>
      </c>
      <c r="AR194" s="19">
        <v>0.02466859164925085</v>
      </c>
      <c r="AS194" s="19">
        <v>0.027356928499706116</v>
      </c>
      <c r="AT194" s="19">
        <v>0.02737540890930981</v>
      </c>
      <c r="AU194" s="19">
        <v>0.027381419609166992</v>
      </c>
      <c r="AV194" s="19">
        <v>0.03144664705986358</v>
      </c>
      <c r="AW194" s="19">
        <v>0.033747174426234566</v>
      </c>
      <c r="AX194" s="19">
        <v>0.03102693324357164</v>
      </c>
      <c r="AY194" s="19">
        <v>0.03046362315125924</v>
      </c>
      <c r="AZ194" s="19">
        <v>0.0301728576284336</v>
      </c>
      <c r="BA194" s="4">
        <v>0.027879382445609748</v>
      </c>
      <c r="BB194" s="4">
        <v>0.029873068784626325</v>
      </c>
      <c r="BC194" s="4">
        <v>0.03194977448814328</v>
      </c>
      <c r="BD194" s="4">
        <v>0.02727294564801704</v>
      </c>
      <c r="BE194" s="4">
        <v>0.024629805004420312</v>
      </c>
      <c r="BF194" s="4">
        <v>0.02454188260875467</v>
      </c>
      <c r="BG194" s="4">
        <v>0.02908611201597856</v>
      </c>
    </row>
    <row r="195" spans="1:59" ht="12.75">
      <c r="A195" s="1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4"/>
      <c r="X195" s="4"/>
      <c r="Y195" s="4"/>
      <c r="Z195" s="4"/>
      <c r="AC195" s="4"/>
      <c r="AD195" s="4"/>
      <c r="AE195" s="11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4"/>
      <c r="BB195" s="4"/>
      <c r="BC195" s="4"/>
      <c r="BD195" s="4"/>
      <c r="BF195" s="4"/>
      <c r="BG195" s="4"/>
    </row>
    <row r="196" spans="1:59" ht="12.75">
      <c r="A196" s="10" t="s">
        <v>64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4"/>
      <c r="X196" s="4"/>
      <c r="Y196" s="4"/>
      <c r="Z196" s="4"/>
      <c r="AC196" s="4"/>
      <c r="AD196" s="4"/>
      <c r="AE196" s="10" t="s">
        <v>64</v>
      </c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4"/>
      <c r="BB196" s="4"/>
      <c r="BC196" s="4"/>
      <c r="BD196" s="4"/>
      <c r="BF196" s="4"/>
      <c r="BG196" s="4"/>
    </row>
    <row r="197" spans="1:59" ht="12.75">
      <c r="A197" t="s">
        <v>40</v>
      </c>
      <c r="B197" s="19">
        <v>1</v>
      </c>
      <c r="C197" s="19">
        <v>1</v>
      </c>
      <c r="D197" s="19">
        <v>1</v>
      </c>
      <c r="E197" s="19">
        <v>1</v>
      </c>
      <c r="F197" s="19">
        <v>1</v>
      </c>
      <c r="G197" s="19">
        <v>1</v>
      </c>
      <c r="H197" s="19">
        <v>1</v>
      </c>
      <c r="I197" s="19">
        <v>1</v>
      </c>
      <c r="J197" s="19">
        <v>1</v>
      </c>
      <c r="K197" s="19">
        <v>1</v>
      </c>
      <c r="L197" s="19">
        <v>1</v>
      </c>
      <c r="M197" s="19">
        <v>1</v>
      </c>
      <c r="N197" s="19">
        <v>1</v>
      </c>
      <c r="O197" s="19">
        <v>1</v>
      </c>
      <c r="P197" s="19">
        <v>1</v>
      </c>
      <c r="Q197" s="19">
        <v>1</v>
      </c>
      <c r="R197" s="19">
        <v>1</v>
      </c>
      <c r="S197" s="19">
        <v>1</v>
      </c>
      <c r="T197" s="19">
        <v>1</v>
      </c>
      <c r="U197" s="19">
        <v>1</v>
      </c>
      <c r="V197" s="19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/>
      <c r="AE197" t="s">
        <v>40</v>
      </c>
      <c r="AF197" s="19">
        <v>0.003610999440394895</v>
      </c>
      <c r="AG197" s="19">
        <v>0.00383694637951174</v>
      </c>
      <c r="AH197" s="19">
        <v>0.004129784727304544</v>
      </c>
      <c r="AI197" s="19">
        <v>0.0037117602108410665</v>
      </c>
      <c r="AJ197" s="19">
        <v>0.0035071751067011934</v>
      </c>
      <c r="AK197" s="19">
        <v>0.003749023810977499</v>
      </c>
      <c r="AL197" s="19">
        <v>0.004104820186821906</v>
      </c>
      <c r="AM197" s="19">
        <v>0.0036483387906024473</v>
      </c>
      <c r="AN197" s="19">
        <v>0.003729146166890436</v>
      </c>
      <c r="AO197" s="19">
        <v>0.0036689684627431206</v>
      </c>
      <c r="AP197" s="19">
        <v>0.003756548106999971</v>
      </c>
      <c r="AQ197" s="19">
        <v>0.003672791162500121</v>
      </c>
      <c r="AR197" s="19">
        <v>0.0035290408738282526</v>
      </c>
      <c r="AS197" s="19">
        <v>0.0040864951618098545</v>
      </c>
      <c r="AT197" s="19">
        <v>0.00428940234075908</v>
      </c>
      <c r="AU197" s="19">
        <v>0.004004350795232794</v>
      </c>
      <c r="AV197" s="19">
        <v>0.004312950231959151</v>
      </c>
      <c r="AW197" s="19">
        <v>0.004714989699543128</v>
      </c>
      <c r="AX197" s="19">
        <v>0.004502734706366075</v>
      </c>
      <c r="AY197" s="19">
        <v>0.00421889046040651</v>
      </c>
      <c r="AZ197" s="19">
        <v>0.004096725442845655</v>
      </c>
      <c r="BA197" s="4">
        <v>0.003838578929985716</v>
      </c>
      <c r="BB197" s="4">
        <v>0.003970679685966168</v>
      </c>
      <c r="BC197" s="4">
        <v>0.0037588657059986347</v>
      </c>
      <c r="BD197" s="4">
        <v>0.003590236249222244</v>
      </c>
      <c r="BE197" s="4">
        <v>0.0036853803059601164</v>
      </c>
      <c r="BF197" s="4">
        <v>0.003913330554053612</v>
      </c>
      <c r="BG197" s="4">
        <v>0.004753550699288006</v>
      </c>
    </row>
    <row r="198" spans="1:59" ht="12.75">
      <c r="A198" t="s">
        <v>41</v>
      </c>
      <c r="B198" s="19">
        <v>0.048321654035943844</v>
      </c>
      <c r="C198" s="19">
        <v>0.054321377127766794</v>
      </c>
      <c r="D198" s="19">
        <v>0.047897530273028656</v>
      </c>
      <c r="E198" s="19">
        <v>0.053547580492668806</v>
      </c>
      <c r="F198" s="19">
        <v>0.05189808569788819</v>
      </c>
      <c r="G198" s="19">
        <v>0.053267909838812376</v>
      </c>
      <c r="H198" s="19">
        <v>0.04611846430090034</v>
      </c>
      <c r="I198" s="19">
        <v>0.04813280221199038</v>
      </c>
      <c r="J198" s="19">
        <v>0.046181150034975575</v>
      </c>
      <c r="K198" s="19">
        <v>0.04130121394860873</v>
      </c>
      <c r="L198" s="19">
        <v>0.039560757802313704</v>
      </c>
      <c r="M198" s="19">
        <v>0.039602787135997596</v>
      </c>
      <c r="N198" s="19">
        <v>0.04444223731558802</v>
      </c>
      <c r="O198" s="19">
        <v>0.04063656237395482</v>
      </c>
      <c r="P198" s="19">
        <v>0.10450733411544146</v>
      </c>
      <c r="Q198" s="19">
        <v>0.044867444362591165</v>
      </c>
      <c r="R198" s="19">
        <v>0.04213440719985982</v>
      </c>
      <c r="S198" s="19">
        <v>0.03811605970525387</v>
      </c>
      <c r="T198" s="19">
        <v>0.04255269579866947</v>
      </c>
      <c r="U198" s="19">
        <v>0.040977740166688946</v>
      </c>
      <c r="V198" s="19">
        <v>0.0371281187029816</v>
      </c>
      <c r="W198" s="4">
        <v>0.03787747257136346</v>
      </c>
      <c r="X198" s="4">
        <v>0.03746901334930329</v>
      </c>
      <c r="Y198" s="4">
        <v>0.03947822786551665</v>
      </c>
      <c r="Z198" s="4">
        <v>0.04271627005243007</v>
      </c>
      <c r="AA198" s="4">
        <v>0.041539800913660156</v>
      </c>
      <c r="AB198" s="4">
        <v>0.030250004559026388</v>
      </c>
      <c r="AC198" s="4">
        <v>0.024740058169345325</v>
      </c>
      <c r="AD198" s="4"/>
      <c r="AE198" t="s">
        <v>41</v>
      </c>
      <c r="AF198" s="19">
        <v>0.0007533768166048791</v>
      </c>
      <c r="AG198" s="19">
        <v>0.0008717270627015903</v>
      </c>
      <c r="AH198" s="19">
        <v>0.0008683124445362046</v>
      </c>
      <c r="AI198" s="19">
        <v>0.0008675403765184777</v>
      </c>
      <c r="AJ198" s="19">
        <v>0.0008172179905187349</v>
      </c>
      <c r="AK198" s="19">
        <v>0.0008843901015558221</v>
      </c>
      <c r="AL198" s="19">
        <v>0.0008240228703687101</v>
      </c>
      <c r="AM198" s="19">
        <v>0.0007852745059541157</v>
      </c>
      <c r="AN198" s="19">
        <v>0.0007916497819816803</v>
      </c>
      <c r="AO198" s="19">
        <v>0.0007123339784286935</v>
      </c>
      <c r="AP198" s="19">
        <v>0.0006956178821674534</v>
      </c>
      <c r="AQ198" s="19">
        <v>0.000718531464896069</v>
      </c>
      <c r="AR198" s="19">
        <v>0.0008088335815342374</v>
      </c>
      <c r="AS198" s="19">
        <v>0.0008414201116044976</v>
      </c>
      <c r="AT198" s="19">
        <v>0.0023058753043423584</v>
      </c>
      <c r="AU198" s="19">
        <v>0.000929197800406435</v>
      </c>
      <c r="AV198" s="19">
        <v>0.0009219236917678137</v>
      </c>
      <c r="AW198" s="19">
        <v>0.0008886996231561182</v>
      </c>
      <c r="AX198" s="19">
        <v>0.0010375760935953215</v>
      </c>
      <c r="AY198" s="19">
        <v>0.0009659147616262098</v>
      </c>
      <c r="AZ198" s="19">
        <v>0.000848703214325805</v>
      </c>
      <c r="BA198" s="4">
        <v>0.0008943059353813869</v>
      </c>
      <c r="BB198" s="4">
        <v>0.0009195990531130599</v>
      </c>
      <c r="BC198" s="4">
        <v>0.0009059166136244762</v>
      </c>
      <c r="BD198" s="4">
        <v>0.0009442698869824567</v>
      </c>
      <c r="BE198" s="4">
        <v>0.0010159384573052454</v>
      </c>
      <c r="BF198" s="4">
        <v>0.0008595793939036405</v>
      </c>
      <c r="BG198" s="4">
        <v>0.0007526243129639162</v>
      </c>
    </row>
    <row r="199" spans="1:59" ht="12.75">
      <c r="A199" t="s">
        <v>42</v>
      </c>
      <c r="B199" s="19">
        <v>0.053707864802819874</v>
      </c>
      <c r="C199" s="19">
        <v>0.05742164546348885</v>
      </c>
      <c r="D199" s="19">
        <v>0.07885157643543941</v>
      </c>
      <c r="E199" s="19">
        <v>0.0926068315022035</v>
      </c>
      <c r="F199" s="19">
        <v>0.08075691706857878</v>
      </c>
      <c r="G199" s="19">
        <v>0.06943200014305155</v>
      </c>
      <c r="H199" s="19">
        <v>0.06776320137278063</v>
      </c>
      <c r="I199" s="19">
        <v>0.06640930456560803</v>
      </c>
      <c r="J199" s="19">
        <v>0.04445835401666333</v>
      </c>
      <c r="K199" s="19">
        <v>0.022211238008567943</v>
      </c>
      <c r="L199" s="19">
        <v>0.05337134317012083</v>
      </c>
      <c r="M199" s="19">
        <v>0.03604662726384626</v>
      </c>
      <c r="N199" s="19">
        <v>0.0433420684702305</v>
      </c>
      <c r="O199" s="19">
        <v>0.04131027383402164</v>
      </c>
      <c r="P199" s="19">
        <v>0.037404814964174006</v>
      </c>
      <c r="Q199" s="19">
        <v>0.06038092087916291</v>
      </c>
      <c r="R199" s="19">
        <v>0.09224423366169554</v>
      </c>
      <c r="S199" s="19">
        <v>0.11395570016442648</v>
      </c>
      <c r="T199" s="19">
        <v>0.09916530450675347</v>
      </c>
      <c r="U199" s="19">
        <v>0.10179574965401265</v>
      </c>
      <c r="V199" s="19">
        <v>0.13108849211369156</v>
      </c>
      <c r="W199" s="4">
        <v>0.07722487395724265</v>
      </c>
      <c r="X199" s="4">
        <v>0.12027884372328847</v>
      </c>
      <c r="Y199" s="4">
        <v>0.09840635701506353</v>
      </c>
      <c r="Z199" s="4">
        <v>0.08752482268043321</v>
      </c>
      <c r="AA199" s="4">
        <v>0.0814433560934461</v>
      </c>
      <c r="AB199" s="4">
        <v>0.015854567526288027</v>
      </c>
      <c r="AC199" s="4">
        <v>0.01637988333524702</v>
      </c>
      <c r="AD199" s="4"/>
      <c r="AE199" t="s">
        <v>42</v>
      </c>
      <c r="AF199" s="19">
        <v>0.0006582954354726424</v>
      </c>
      <c r="AG199" s="19">
        <v>0.0007452523725795863</v>
      </c>
      <c r="AH199" s="19">
        <v>0.0010167088993382725</v>
      </c>
      <c r="AI199" s="19">
        <v>0.0011041094115499253</v>
      </c>
      <c r="AJ199" s="19">
        <v>0.0009465410439354504</v>
      </c>
      <c r="AK199" s="19">
        <v>0.0009871172749892747</v>
      </c>
      <c r="AL199" s="19">
        <v>0.0011191847818466656</v>
      </c>
      <c r="AM199" s="19">
        <v>0.000987473448612741</v>
      </c>
      <c r="AN199" s="19">
        <v>0.0006693082189392149</v>
      </c>
      <c r="AO199" s="19">
        <v>0.0003360953177523409</v>
      </c>
      <c r="AP199" s="19">
        <v>0.000875764167574666</v>
      </c>
      <c r="AQ199" s="19">
        <v>0.0005893135183654682</v>
      </c>
      <c r="AR199" s="19">
        <v>0.0006227987733543748</v>
      </c>
      <c r="AS199" s="19">
        <v>0.0007351403317432799</v>
      </c>
      <c r="AT199" s="19">
        <v>0.0007387061771234676</v>
      </c>
      <c r="AU199" s="19">
        <v>0.0009653642581476484</v>
      </c>
      <c r="AV199" s="19">
        <v>0.0015915502517451908</v>
      </c>
      <c r="AW199" s="19">
        <v>0.0022544789659469607</v>
      </c>
      <c r="AX199" s="19">
        <v>0.0020092545392823877</v>
      </c>
      <c r="AY199" s="19">
        <v>0.0017192784861404665</v>
      </c>
      <c r="AZ199" s="19">
        <v>0.001909115041479158</v>
      </c>
      <c r="BA199" s="4">
        <v>0.0009222794809129124</v>
      </c>
      <c r="BB199" s="4">
        <v>0.0014588354163389435</v>
      </c>
      <c r="BC199" s="4">
        <v>0.001164811911116518</v>
      </c>
      <c r="BD199" s="4">
        <v>0.0010515305494964897</v>
      </c>
      <c r="BE199" s="4">
        <v>0.0009133541927633538</v>
      </c>
      <c r="BF199" s="4">
        <v>0.0002176197724671704</v>
      </c>
      <c r="BG199" s="4">
        <v>0.0002825950873461275</v>
      </c>
    </row>
    <row r="200" spans="1:59" ht="12.75">
      <c r="A200" t="s">
        <v>43</v>
      </c>
      <c r="B200" s="19">
        <v>0.8554044846147494</v>
      </c>
      <c r="C200" s="19">
        <v>0.7410182819065108</v>
      </c>
      <c r="D200" s="19">
        <v>0.7582968717628313</v>
      </c>
      <c r="E200" s="19">
        <v>0.7034335721901309</v>
      </c>
      <c r="F200" s="19">
        <v>0.7293008127744668</v>
      </c>
      <c r="G200" s="19">
        <v>0.7152695743739007</v>
      </c>
      <c r="H200" s="19">
        <v>0.738491774763896</v>
      </c>
      <c r="I200" s="19">
        <v>0.725122440273942</v>
      </c>
      <c r="J200" s="19">
        <v>0.7016772308503397</v>
      </c>
      <c r="K200" s="19">
        <v>0.7203868557814284</v>
      </c>
      <c r="L200" s="19">
        <v>0.7202992967750539</v>
      </c>
      <c r="M200" s="19">
        <v>0.7315711863608736</v>
      </c>
      <c r="N200" s="19">
        <v>0.7242854632551246</v>
      </c>
      <c r="O200" s="19">
        <v>0.6732058401699482</v>
      </c>
      <c r="P200" s="19">
        <v>0.6494151298184212</v>
      </c>
      <c r="Q200" s="19">
        <v>0.6721685982977567</v>
      </c>
      <c r="R200" s="19">
        <v>0.6161324200850227</v>
      </c>
      <c r="S200" s="19">
        <v>0.5729733916896316</v>
      </c>
      <c r="T200" s="19">
        <v>0.5800948144206328</v>
      </c>
      <c r="U200" s="19">
        <v>0.5990565890095987</v>
      </c>
      <c r="V200" s="19">
        <v>0.5723062340449069</v>
      </c>
      <c r="W200" s="4">
        <v>0.6407403772060348</v>
      </c>
      <c r="X200" s="4">
        <v>0.5905051514685733</v>
      </c>
      <c r="Y200" s="4">
        <v>0.6404022212455143</v>
      </c>
      <c r="Z200" s="4">
        <v>0.6749985707875797</v>
      </c>
      <c r="AA200" s="4">
        <v>0.6524838734009928</v>
      </c>
      <c r="AB200" s="4">
        <v>0.7289978235410163</v>
      </c>
      <c r="AC200" s="4">
        <v>0.5635611771829272</v>
      </c>
      <c r="AD200" s="4"/>
      <c r="AE200" t="s">
        <v>43</v>
      </c>
      <c r="AF200" s="19">
        <v>0.008532270751979902</v>
      </c>
      <c r="AG200" s="19">
        <v>0.007889286677121639</v>
      </c>
      <c r="AH200" s="19">
        <v>0.008961601222083298</v>
      </c>
      <c r="AI200" s="19">
        <v>0.007418310741400451</v>
      </c>
      <c r="AJ200" s="19">
        <v>0.0068024515539112426</v>
      </c>
      <c r="AK200" s="19">
        <v>0.006683360055621473</v>
      </c>
      <c r="AL200" s="19">
        <v>0.007282508454397992</v>
      </c>
      <c r="AM200" s="19">
        <v>0.006266000114689222</v>
      </c>
      <c r="AN200" s="19">
        <v>0.006175864308337537</v>
      </c>
      <c r="AO200" s="19">
        <v>0.006075753852747226</v>
      </c>
      <c r="AP200" s="19">
        <v>0.0061093408851119356</v>
      </c>
      <c r="AQ200" s="19">
        <v>0.005895972531071166</v>
      </c>
      <c r="AR200" s="19">
        <v>0.005958152343548969</v>
      </c>
      <c r="AS200" s="19">
        <v>0.006158737216752804</v>
      </c>
      <c r="AT200" s="19">
        <v>0.006093628752128876</v>
      </c>
      <c r="AU200" s="19">
        <v>0.0063514433020273745</v>
      </c>
      <c r="AV200" s="19">
        <v>0.006544670839806544</v>
      </c>
      <c r="AW200" s="19">
        <v>0.006921443493776624</v>
      </c>
      <c r="AX200" s="19">
        <v>0.006235952420510769</v>
      </c>
      <c r="AY200" s="19">
        <v>0.006259988561824057</v>
      </c>
      <c r="AZ200" s="19">
        <v>0.006015773926819817</v>
      </c>
      <c r="BA200" s="4">
        <v>0.0064813527280681875</v>
      </c>
      <c r="BB200" s="4">
        <v>0.006149299658102057</v>
      </c>
      <c r="BC200" s="4">
        <v>0.006173317360188394</v>
      </c>
      <c r="BD200" s="4">
        <v>0.005953842689146969</v>
      </c>
      <c r="BE200" s="4">
        <v>0.0062368737744743375</v>
      </c>
      <c r="BF200" s="4">
        <v>0.006757226498215367</v>
      </c>
      <c r="BG200" s="4">
        <v>0.006405944415326049</v>
      </c>
    </row>
    <row r="201" spans="1:59" ht="12.75">
      <c r="A201" t="s">
        <v>44</v>
      </c>
      <c r="B201" s="19">
        <v>0.04256599654648688</v>
      </c>
      <c r="C201" s="19">
        <v>0.14723869550223342</v>
      </c>
      <c r="D201" s="19">
        <v>0.11495402152870067</v>
      </c>
      <c r="E201" s="19">
        <v>0.15041201581499675</v>
      </c>
      <c r="F201" s="19">
        <v>0.13804418445906638</v>
      </c>
      <c r="G201" s="19">
        <v>0.16203051564423523</v>
      </c>
      <c r="H201" s="19">
        <v>0.14762655956242307</v>
      </c>
      <c r="I201" s="19">
        <v>0.1603354529484596</v>
      </c>
      <c r="J201" s="19">
        <v>0.20768326509802132</v>
      </c>
      <c r="K201" s="19">
        <v>0.21610069226139492</v>
      </c>
      <c r="L201" s="19">
        <v>0.18676860225251155</v>
      </c>
      <c r="M201" s="19">
        <v>0.19277939923928242</v>
      </c>
      <c r="N201" s="19">
        <v>0.1879302309590569</v>
      </c>
      <c r="O201" s="19">
        <v>0.2448473236220753</v>
      </c>
      <c r="P201" s="19">
        <v>0.2086727211019633</v>
      </c>
      <c r="Q201" s="19">
        <v>0.22258303646048935</v>
      </c>
      <c r="R201" s="19">
        <v>0.24948893905342195</v>
      </c>
      <c r="S201" s="19">
        <v>0.2749548484406881</v>
      </c>
      <c r="T201" s="19">
        <v>0.2781871852739442</v>
      </c>
      <c r="U201" s="19">
        <v>0.25816992116969983</v>
      </c>
      <c r="V201" s="19">
        <v>0.2594771551384199</v>
      </c>
      <c r="W201" s="4">
        <v>0.24415727626535916</v>
      </c>
      <c r="X201" s="4">
        <v>0.25174699145883495</v>
      </c>
      <c r="Y201" s="4">
        <v>0.22171319387390562</v>
      </c>
      <c r="Z201" s="4">
        <v>0.194760336479557</v>
      </c>
      <c r="AA201" s="4">
        <v>0.22453296959190078</v>
      </c>
      <c r="AB201" s="4">
        <v>0.22489760437366924</v>
      </c>
      <c r="AC201" s="4">
        <v>0.39531888131248044</v>
      </c>
      <c r="AD201" s="4"/>
      <c r="AE201" t="s">
        <v>44</v>
      </c>
      <c r="AF201" s="19">
        <v>0.0013753107288996978</v>
      </c>
      <c r="AG201" s="19">
        <v>0.0053870118652704</v>
      </c>
      <c r="AH201" s="19">
        <v>0.0046334100099255865</v>
      </c>
      <c r="AI201" s="19">
        <v>0.005188076151796143</v>
      </c>
      <c r="AJ201" s="19">
        <v>0.004744672534462307</v>
      </c>
      <c r="AK201" s="19">
        <v>0.0055596015999344476</v>
      </c>
      <c r="AL201" s="19">
        <v>0.005745250544647693</v>
      </c>
      <c r="AM201" s="19">
        <v>0.00537532640278993</v>
      </c>
      <c r="AN201" s="19">
        <v>0.00697340316312241</v>
      </c>
      <c r="AO201" s="19">
        <v>0.007222029398920653</v>
      </c>
      <c r="AP201" s="19">
        <v>0.0061262654516427454</v>
      </c>
      <c r="AQ201" s="19">
        <v>0.006041491532824409</v>
      </c>
      <c r="AR201" s="19">
        <v>0.005043411190527136</v>
      </c>
      <c r="AS201" s="19">
        <v>0.007921178179988227</v>
      </c>
      <c r="AT201" s="19">
        <v>0.0068188958251193576</v>
      </c>
      <c r="AU201" s="19">
        <v>0.006731560000870923</v>
      </c>
      <c r="AV201" s="19">
        <v>0.007325886834133636</v>
      </c>
      <c r="AW201" s="19">
        <v>0.007665073775313024</v>
      </c>
      <c r="AX201" s="19">
        <v>0.007188840125498578</v>
      </c>
      <c r="AY201" s="19">
        <v>0.0065028809579598</v>
      </c>
      <c r="AZ201" s="19">
        <v>0.007098905366109151</v>
      </c>
      <c r="BA201" s="4">
        <v>0.006864643507001174</v>
      </c>
      <c r="BB201" s="4">
        <v>0.007716492379281055</v>
      </c>
      <c r="BC201" s="4">
        <v>0.006475316797371004</v>
      </c>
      <c r="BD201" s="4">
        <v>0.00530851547768354</v>
      </c>
      <c r="BE201" s="4">
        <v>0.006123461886743999</v>
      </c>
      <c r="BF201" s="4">
        <v>0.005678293007025174</v>
      </c>
      <c r="BG201" s="4">
        <v>0.012525852191531224</v>
      </c>
    </row>
    <row r="202" spans="1:59" ht="12.75">
      <c r="A202" s="1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4"/>
      <c r="X202" s="4"/>
      <c r="Y202" s="4"/>
      <c r="Z202" s="4"/>
      <c r="AC202" s="4"/>
      <c r="AD202" s="4"/>
      <c r="AE202" s="11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4"/>
      <c r="BB202" s="4"/>
      <c r="BC202" s="4"/>
      <c r="BD202" s="4"/>
      <c r="BF202" s="4"/>
      <c r="BG202" s="4"/>
    </row>
    <row r="203" spans="1:59" ht="12.75">
      <c r="A203" s="10" t="s">
        <v>65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4"/>
      <c r="X203" s="4"/>
      <c r="Y203" s="4"/>
      <c r="Z203" s="4"/>
      <c r="AC203" s="4"/>
      <c r="AD203" s="4"/>
      <c r="AE203" s="10" t="s">
        <v>65</v>
      </c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4"/>
      <c r="BB203" s="4"/>
      <c r="BC203" s="4"/>
      <c r="BD203" s="4"/>
      <c r="BF203" s="4"/>
      <c r="BG203" s="4"/>
    </row>
    <row r="204" spans="1:59" ht="12.75">
      <c r="A204" t="s">
        <v>40</v>
      </c>
      <c r="B204" s="19">
        <v>1</v>
      </c>
      <c r="C204" s="19">
        <v>1</v>
      </c>
      <c r="D204" s="19">
        <v>1</v>
      </c>
      <c r="E204" s="19">
        <v>1</v>
      </c>
      <c r="F204" s="19">
        <v>1</v>
      </c>
      <c r="G204" s="19">
        <v>1</v>
      </c>
      <c r="H204" s="19">
        <v>1</v>
      </c>
      <c r="I204" s="19">
        <v>1</v>
      </c>
      <c r="J204" s="19">
        <v>1</v>
      </c>
      <c r="K204" s="19">
        <v>1</v>
      </c>
      <c r="L204" s="19">
        <v>1</v>
      </c>
      <c r="M204" s="19">
        <v>1</v>
      </c>
      <c r="N204" s="19">
        <v>1</v>
      </c>
      <c r="O204" s="19">
        <v>1</v>
      </c>
      <c r="P204" s="19">
        <v>1</v>
      </c>
      <c r="Q204" s="19">
        <v>1</v>
      </c>
      <c r="R204" s="19">
        <v>1</v>
      </c>
      <c r="S204" s="19">
        <v>1</v>
      </c>
      <c r="T204" s="19">
        <v>1</v>
      </c>
      <c r="U204" s="19">
        <v>1</v>
      </c>
      <c r="V204" s="19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/>
      <c r="AE204" t="s">
        <v>40</v>
      </c>
      <c r="AF204" s="19">
        <v>0.0026699571991318834</v>
      </c>
      <c r="AG204" s="19">
        <v>0.002659322190579461</v>
      </c>
      <c r="AH204" s="19">
        <v>0.0027643970607541192</v>
      </c>
      <c r="AI204" s="19">
        <v>0.0027830367399287684</v>
      </c>
      <c r="AJ204" s="19">
        <v>0.0023478838029044064</v>
      </c>
      <c r="AK204" s="19">
        <v>0.0024860942613716963</v>
      </c>
      <c r="AL204" s="19">
        <v>0.002347874754887847</v>
      </c>
      <c r="AM204" s="19">
        <v>0.0024570798248641844</v>
      </c>
      <c r="AN204" s="19">
        <v>0.0023978437649674737</v>
      </c>
      <c r="AO204" s="19">
        <v>0.0025728273656595276</v>
      </c>
      <c r="AP204" s="19">
        <v>0.002629133726938279</v>
      </c>
      <c r="AQ204" s="19">
        <v>0.0026363490898725288</v>
      </c>
      <c r="AR204" s="19">
        <v>0.002666496682989911</v>
      </c>
      <c r="AS204" s="19">
        <v>0.002658986476115038</v>
      </c>
      <c r="AT204" s="19">
        <v>0.0026616943150999596</v>
      </c>
      <c r="AU204" s="19">
        <v>0.002683459818337997</v>
      </c>
      <c r="AV204" s="19">
        <v>0.0028648039268954818</v>
      </c>
      <c r="AW204" s="19">
        <v>0.002873710472320093</v>
      </c>
      <c r="AX204" s="19">
        <v>0.002921279192793324</v>
      </c>
      <c r="AY204" s="19">
        <v>0.002753415606145769</v>
      </c>
      <c r="AZ204" s="19">
        <v>0.0025706671812569595</v>
      </c>
      <c r="BA204" s="4">
        <v>0.002582861951694374</v>
      </c>
      <c r="BB204" s="4">
        <v>0.002614952220052323</v>
      </c>
      <c r="BC204" s="4">
        <v>0.00256615187956034</v>
      </c>
      <c r="BD204" s="4">
        <v>0.002326078795377738</v>
      </c>
      <c r="BE204" s="4">
        <v>0.0024427910278363167</v>
      </c>
      <c r="BF204" s="4">
        <v>0.002807867524919327</v>
      </c>
      <c r="BG204" s="4">
        <v>0.0026982423497984597</v>
      </c>
    </row>
    <row r="205" spans="1:59" ht="12.75">
      <c r="A205" t="s">
        <v>41</v>
      </c>
      <c r="B205" s="19">
        <v>0.0348061302181677</v>
      </c>
      <c r="C205" s="19">
        <v>0.0476257822312681</v>
      </c>
      <c r="D205" s="19">
        <v>0.04062845842543217</v>
      </c>
      <c r="E205" s="19">
        <v>0.044728790137625096</v>
      </c>
      <c r="F205" s="19">
        <v>0.05314423012298844</v>
      </c>
      <c r="G205" s="19">
        <v>0.053154088901183484</v>
      </c>
      <c r="H205" s="19">
        <v>0.0557415995762656</v>
      </c>
      <c r="I205" s="19">
        <v>0.05228714321375788</v>
      </c>
      <c r="J205" s="19">
        <v>0.04937193246492622</v>
      </c>
      <c r="K205" s="19">
        <v>0.04502838526184233</v>
      </c>
      <c r="L205" s="19">
        <v>0.044672423972977604</v>
      </c>
      <c r="M205" s="19">
        <v>0.0424804251565638</v>
      </c>
      <c r="N205" s="19">
        <v>0.04165908309571478</v>
      </c>
      <c r="O205" s="19">
        <v>0.040753966231933426</v>
      </c>
      <c r="P205" s="19">
        <v>0.03741140981774044</v>
      </c>
      <c r="Q205" s="19">
        <v>0.03178767726115542</v>
      </c>
      <c r="R205" s="19">
        <v>0.03088633288785154</v>
      </c>
      <c r="S205" s="19">
        <v>0.029351220092472093</v>
      </c>
      <c r="T205" s="19">
        <v>0.030401786733470253</v>
      </c>
      <c r="U205" s="19">
        <v>0.032695584941294806</v>
      </c>
      <c r="V205" s="19">
        <v>0.038752890533625656</v>
      </c>
      <c r="W205" s="4">
        <v>0.06422393403175285</v>
      </c>
      <c r="X205" s="4">
        <v>0.0669649951336874</v>
      </c>
      <c r="Y205" s="4">
        <v>0.03247454233289638</v>
      </c>
      <c r="Z205" s="4">
        <v>0.043458490034978065</v>
      </c>
      <c r="AA205" s="4">
        <v>0.03286178287499052</v>
      </c>
      <c r="AB205" s="4">
        <v>0.028068663811048562</v>
      </c>
      <c r="AC205" s="4">
        <v>0.03381814186282241</v>
      </c>
      <c r="AD205" s="4"/>
      <c r="AE205" t="s">
        <v>41</v>
      </c>
      <c r="AF205" s="19">
        <v>0.0004012389442552351</v>
      </c>
      <c r="AG205" s="19">
        <v>0.0005297087009765258</v>
      </c>
      <c r="AH205" s="19">
        <v>0.0004930219527801481</v>
      </c>
      <c r="AI205" s="19">
        <v>0.0005433454356671581</v>
      </c>
      <c r="AJ205" s="19">
        <v>0.0005602241802628893</v>
      </c>
      <c r="AK205" s="19">
        <v>0.0005852134351000259</v>
      </c>
      <c r="AL205" s="19">
        <v>0.0005696716985741867</v>
      </c>
      <c r="AM205" s="19">
        <v>0.0005745123530073793</v>
      </c>
      <c r="AN205" s="19">
        <v>0.0005442017766846068</v>
      </c>
      <c r="AO205" s="19">
        <v>0.0005445952948399557</v>
      </c>
      <c r="AP205" s="19">
        <v>0.0005497552376410132</v>
      </c>
      <c r="AQ205" s="19">
        <v>0.0005532425517394366</v>
      </c>
      <c r="AR205" s="19">
        <v>0.0005728716444767163</v>
      </c>
      <c r="AS205" s="19">
        <v>0.0005490740856353409</v>
      </c>
      <c r="AT205" s="19">
        <v>0.0005122176222316213</v>
      </c>
      <c r="AU205" s="19">
        <v>0.0004411625268240057</v>
      </c>
      <c r="AV205" s="19">
        <v>0.00044889512815550356</v>
      </c>
      <c r="AW205" s="19">
        <v>0.00041709541787032664</v>
      </c>
      <c r="AX205" s="19">
        <v>0.0004809375556644114</v>
      </c>
      <c r="AY205" s="19">
        <v>0.0005029831433020595</v>
      </c>
      <c r="AZ205" s="19">
        <v>0.0005558607367385667</v>
      </c>
      <c r="BA205" s="4">
        <v>0.0010203114139961445</v>
      </c>
      <c r="BB205" s="4">
        <v>0.0010823631645003288</v>
      </c>
      <c r="BC205" s="4">
        <v>0.0005087438368932703</v>
      </c>
      <c r="BD205" s="4">
        <v>0.0006224132711228922</v>
      </c>
      <c r="BE205" s="4">
        <v>0.0005327189145172177</v>
      </c>
      <c r="BF205" s="4">
        <v>0.0005722850100306303</v>
      </c>
      <c r="BG205" s="4">
        <v>0.0005839694032610861</v>
      </c>
    </row>
    <row r="206" spans="1:59" ht="12.75">
      <c r="A206" t="s">
        <v>42</v>
      </c>
      <c r="B206" s="19">
        <v>0.0001185484949432371</v>
      </c>
      <c r="C206" s="19">
        <v>0.02495019047100272</v>
      </c>
      <c r="D206" s="19">
        <v>0.06633361745142152</v>
      </c>
      <c r="E206" s="19">
        <v>0.04217958366631235</v>
      </c>
      <c r="F206" s="19">
        <v>0.018801687290996977</v>
      </c>
      <c r="G206" s="19">
        <v>0.016507964686718567</v>
      </c>
      <c r="H206" s="19">
        <v>0.01324636035456545</v>
      </c>
      <c r="I206" s="19">
        <v>0.0043206532875271104</v>
      </c>
      <c r="J206" s="19">
        <v>0.006574347892025703</v>
      </c>
      <c r="K206" s="19">
        <v>0.04279119940509878</v>
      </c>
      <c r="L206" s="19">
        <v>0.014321070923241985</v>
      </c>
      <c r="M206" s="19">
        <v>0.014309851978636542</v>
      </c>
      <c r="N206" s="19">
        <v>0.02679528403001072</v>
      </c>
      <c r="O206" s="19">
        <v>0.019718942525162767</v>
      </c>
      <c r="P206" s="19">
        <v>0.019458812800119022</v>
      </c>
      <c r="Q206" s="19">
        <v>0.05053265422767338</v>
      </c>
      <c r="R206" s="19">
        <v>0.05674885132477932</v>
      </c>
      <c r="S206" s="19">
        <v>-0.00101986952555268</v>
      </c>
      <c r="T206" s="19">
        <v>0.009140119850291931</v>
      </c>
      <c r="U206" s="19">
        <v>0.014371016014769832</v>
      </c>
      <c r="V206" s="19">
        <v>0.044572951819683265</v>
      </c>
      <c r="W206" s="4">
        <v>0.035957102211104444</v>
      </c>
      <c r="X206" s="4">
        <v>0.018390153693286383</v>
      </c>
      <c r="Y206" s="4">
        <v>0.014713341620289373</v>
      </c>
      <c r="Z206" s="4">
        <v>0.0354855519925341</v>
      </c>
      <c r="AA206" s="4">
        <v>0.03169311044254529</v>
      </c>
      <c r="AB206" s="4">
        <v>0.005778274930946672</v>
      </c>
      <c r="AC206" s="4">
        <v>0.0098730275512045</v>
      </c>
      <c r="AD206" s="4"/>
      <c r="AE206" t="s">
        <v>42</v>
      </c>
      <c r="AF206" s="19">
        <v>1.0743749646724428E-06</v>
      </c>
      <c r="AG206" s="19">
        <v>0.00022443305791126965</v>
      </c>
      <c r="AH206" s="19">
        <v>0.0005725229958806508</v>
      </c>
      <c r="AI206" s="19">
        <v>0.00037705994777872877</v>
      </c>
      <c r="AJ206" s="19">
        <v>0.0001475284211133037</v>
      </c>
      <c r="AK206" s="19">
        <v>0.00015563311128621412</v>
      </c>
      <c r="AL206" s="19">
        <v>0.00012513685473193408</v>
      </c>
      <c r="AM206" s="19">
        <v>4.3268318450178716E-05</v>
      </c>
      <c r="AN206" s="19">
        <v>6.364099139130693E-05</v>
      </c>
      <c r="AO206" s="19">
        <v>0.00045405746863635407</v>
      </c>
      <c r="AP206" s="19">
        <v>0.00016446680520323283</v>
      </c>
      <c r="AQ206" s="19">
        <v>0.0001679281837779626</v>
      </c>
      <c r="AR206" s="19">
        <v>0.0002909248632802914</v>
      </c>
      <c r="AS206" s="19">
        <v>0.0002283289274975917</v>
      </c>
      <c r="AT206" s="19">
        <v>0.00023846352121010978</v>
      </c>
      <c r="AU206" s="19">
        <v>0.0005414103748140198</v>
      </c>
      <c r="AV206" s="19">
        <v>0.0006503672446916888</v>
      </c>
      <c r="AW206" s="19">
        <v>-1.2297505094630667E-05</v>
      </c>
      <c r="AX206" s="19">
        <v>0.00012015000809838333</v>
      </c>
      <c r="AY206" s="19">
        <v>0.00015840817015825702</v>
      </c>
      <c r="AZ206" s="19">
        <v>0.00040733142961652</v>
      </c>
      <c r="BA206" s="4">
        <v>0.0002889486984185822</v>
      </c>
      <c r="BB206" s="4">
        <v>0.00014689307303737047</v>
      </c>
      <c r="BC206" s="4">
        <v>0.00011889662149331691</v>
      </c>
      <c r="BD206" s="4">
        <v>0.0002762126820487258</v>
      </c>
      <c r="BE206" s="4">
        <v>0.00023558760365134673</v>
      </c>
      <c r="BF206" s="4">
        <v>5.690785730011644E-05</v>
      </c>
      <c r="BG206" s="4">
        <v>9.668675320887003E-05</v>
      </c>
    </row>
    <row r="207" spans="1:59" ht="12.75">
      <c r="A207" t="s">
        <v>43</v>
      </c>
      <c r="B207" s="19">
        <v>0.7232402383090109</v>
      </c>
      <c r="C207" s="19">
        <v>0.7393638813223113</v>
      </c>
      <c r="D207" s="19">
        <v>0.6953435335557512</v>
      </c>
      <c r="E207" s="19">
        <v>0.5797283419469041</v>
      </c>
      <c r="F207" s="19">
        <v>0.6856560876219817</v>
      </c>
      <c r="G207" s="19">
        <v>0.6556027754291124</v>
      </c>
      <c r="H207" s="19">
        <v>0.7159049378865153</v>
      </c>
      <c r="I207" s="19">
        <v>0.6929035308359331</v>
      </c>
      <c r="J207" s="19">
        <v>0.6885195083413144</v>
      </c>
      <c r="K207" s="19">
        <v>0.664910134248742</v>
      </c>
      <c r="L207" s="19">
        <v>0.6836512116272011</v>
      </c>
      <c r="M207" s="19">
        <v>0.6683520005136593</v>
      </c>
      <c r="N207" s="19">
        <v>0.6461809136686283</v>
      </c>
      <c r="O207" s="19">
        <v>0.671991189155517</v>
      </c>
      <c r="P207" s="19">
        <v>0.6823989915529199</v>
      </c>
      <c r="Q207" s="19">
        <v>0.6464663276119906</v>
      </c>
      <c r="R207" s="19">
        <v>0.5962412741493867</v>
      </c>
      <c r="S207" s="19">
        <v>0.6145361334517725</v>
      </c>
      <c r="T207" s="19">
        <v>0.5946122409404467</v>
      </c>
      <c r="U207" s="19">
        <v>0.5967765415706764</v>
      </c>
      <c r="V207" s="19">
        <v>0.6082332862649432</v>
      </c>
      <c r="W207" s="4">
        <v>0.5845477321324457</v>
      </c>
      <c r="X207" s="4">
        <v>0.6015982643652228</v>
      </c>
      <c r="Y207" s="4">
        <v>0.6165329341858072</v>
      </c>
      <c r="Z207" s="4">
        <v>0.6746850691056087</v>
      </c>
      <c r="AA207" s="4">
        <v>0.6443208670911952</v>
      </c>
      <c r="AB207" s="4">
        <v>0.7005129566707823</v>
      </c>
      <c r="AC207" s="4">
        <v>0.6887675920768004</v>
      </c>
      <c r="AD207" s="4"/>
      <c r="AE207" t="s">
        <v>43</v>
      </c>
      <c r="AF207" s="19">
        <v>0.005333994511423086</v>
      </c>
      <c r="AG207" s="19">
        <v>0.005455722513104827</v>
      </c>
      <c r="AH207" s="19">
        <v>0.005500710376775295</v>
      </c>
      <c r="AI207" s="19">
        <v>0.004584009301068426</v>
      </c>
      <c r="AJ207" s="19">
        <v>0.00428138463417094</v>
      </c>
      <c r="AK207" s="19">
        <v>0.004062237236025651</v>
      </c>
      <c r="AL207" s="19">
        <v>0.004038048042088021</v>
      </c>
      <c r="AM207" s="19">
        <v>0.004032514452803785</v>
      </c>
      <c r="AN207" s="19">
        <v>0.0038966202907519797</v>
      </c>
      <c r="AO207" s="19">
        <v>0.003932457257678052</v>
      </c>
      <c r="AP207" s="19">
        <v>0.004058258219109916</v>
      </c>
      <c r="AQ207" s="19">
        <v>0.0038664357122068106</v>
      </c>
      <c r="AR207" s="19">
        <v>0.004016431088984721</v>
      </c>
      <c r="AS207" s="19">
        <v>0.004000115368924476</v>
      </c>
      <c r="AT207" s="19">
        <v>0.003973318307021371</v>
      </c>
      <c r="AU207" s="19">
        <v>0.0040935782371864585</v>
      </c>
      <c r="AV207" s="19">
        <v>0.004206842379267305</v>
      </c>
      <c r="AW207" s="19">
        <v>0.004524513718738906</v>
      </c>
      <c r="AX207" s="19">
        <v>0.004147003107474741</v>
      </c>
      <c r="AY207" s="19">
        <v>0.00406996761769182</v>
      </c>
      <c r="AZ207" s="19">
        <v>0.004011827104369379</v>
      </c>
      <c r="BA207" s="4">
        <v>0.003978636515293038</v>
      </c>
      <c r="BB207" s="4">
        <v>0.004125793095885925</v>
      </c>
      <c r="BC207" s="4">
        <v>0.004057397919347437</v>
      </c>
      <c r="BD207" s="4">
        <v>0.0038556446095145266</v>
      </c>
      <c r="BE207" s="4">
        <v>0.004082285501705996</v>
      </c>
      <c r="BF207" s="4">
        <v>0.004658954803048479</v>
      </c>
      <c r="BG207" s="4">
        <v>0.004444036599154657</v>
      </c>
    </row>
    <row r="208" spans="1:59" ht="12.75">
      <c r="A208" t="s">
        <v>44</v>
      </c>
      <c r="B208" s="19">
        <v>0.2418350829778781</v>
      </c>
      <c r="C208" s="19">
        <v>0.18806014597541792</v>
      </c>
      <c r="D208" s="19">
        <v>0.1976943905673952</v>
      </c>
      <c r="E208" s="19">
        <v>0.3333632842491584</v>
      </c>
      <c r="F208" s="19">
        <v>0.242397994964033</v>
      </c>
      <c r="G208" s="19">
        <v>0.2747351709829856</v>
      </c>
      <c r="H208" s="19">
        <v>0.21510710218265364</v>
      </c>
      <c r="I208" s="19">
        <v>0.2504886726627819</v>
      </c>
      <c r="J208" s="19">
        <v>0.2555342113017336</v>
      </c>
      <c r="K208" s="19">
        <v>0.24727028108431692</v>
      </c>
      <c r="L208" s="19">
        <v>0.25735529347657937</v>
      </c>
      <c r="M208" s="19">
        <v>0.2748577223511405</v>
      </c>
      <c r="N208" s="19">
        <v>0.2853647192056462</v>
      </c>
      <c r="O208" s="19">
        <v>0.2675359020873868</v>
      </c>
      <c r="P208" s="19">
        <v>0.26073078582922066</v>
      </c>
      <c r="Q208" s="19">
        <v>0.2712133408991806</v>
      </c>
      <c r="R208" s="19">
        <v>0.31612354163798245</v>
      </c>
      <c r="S208" s="19">
        <v>0.3550927769302026</v>
      </c>
      <c r="T208" s="19">
        <v>0.36584585247579104</v>
      </c>
      <c r="U208" s="19">
        <v>0.35615685747325887</v>
      </c>
      <c r="V208" s="19">
        <v>0.3084408713817478</v>
      </c>
      <c r="W208" s="4">
        <v>0.3152712316246969</v>
      </c>
      <c r="X208" s="4">
        <v>0.3130465868078035</v>
      </c>
      <c r="Y208" s="4">
        <v>0.33627918186100697</v>
      </c>
      <c r="Z208" s="4">
        <v>0.24637088886687913</v>
      </c>
      <c r="AA208" s="4">
        <v>0.2911242395912691</v>
      </c>
      <c r="AB208" s="4">
        <v>0.265640100880149</v>
      </c>
      <c r="AC208" s="4">
        <v>0.26754123850917266</v>
      </c>
      <c r="AD208" s="4"/>
      <c r="AE208" t="s">
        <v>44</v>
      </c>
      <c r="AF208" s="19">
        <v>0.0057774235577685035</v>
      </c>
      <c r="AG208" s="19">
        <v>0.004768787466567918</v>
      </c>
      <c r="AH208" s="19">
        <v>0.005333888326839481</v>
      </c>
      <c r="AI208" s="19">
        <v>0.008621455764909977</v>
      </c>
      <c r="AJ208" s="19">
        <v>0.005577457909678947</v>
      </c>
      <c r="AK208" s="19">
        <v>0.006251158487889228</v>
      </c>
      <c r="AL208" s="19">
        <v>0.00478828522672157</v>
      </c>
      <c r="AM208" s="19">
        <v>0.005655714449892835</v>
      </c>
      <c r="AN208" s="19">
        <v>0.005517010368890725</v>
      </c>
      <c r="AO208" s="19">
        <v>0.005794843133610372</v>
      </c>
      <c r="AP208" s="19">
        <v>0.005908112677168022</v>
      </c>
      <c r="AQ208" s="19">
        <v>0.006182984725916874</v>
      </c>
      <c r="AR208" s="19">
        <v>0.005786452175748307</v>
      </c>
      <c r="AS208" s="19">
        <v>0.005631727482463771</v>
      </c>
      <c r="AT208" s="19">
        <v>0.005286912009567397</v>
      </c>
      <c r="AU208" s="19">
        <v>0.005496644979342587</v>
      </c>
      <c r="AV208" s="19">
        <v>0.006165754163480666</v>
      </c>
      <c r="AW208" s="19">
        <v>0.0060333574698833575</v>
      </c>
      <c r="AX208" s="19">
        <v>0.006133615482670105</v>
      </c>
      <c r="AY208" s="19">
        <v>0.005854839478671663</v>
      </c>
      <c r="AZ208" s="19">
        <v>0.005295087905766833</v>
      </c>
      <c r="BA208" s="4">
        <v>0.005964353559148555</v>
      </c>
      <c r="BB208" s="4">
        <v>0.006319220640272333</v>
      </c>
      <c r="BC208" s="4">
        <v>0.006704941786262425</v>
      </c>
      <c r="BD208" s="4">
        <v>0.004350742266409462</v>
      </c>
      <c r="BE208" s="4">
        <v>0.005262586793408967</v>
      </c>
      <c r="BF208" s="4">
        <v>0.00481234424259007</v>
      </c>
      <c r="BG208" s="4">
        <v>0.004811863313497728</v>
      </c>
    </row>
    <row r="209" spans="1:59" ht="12.75">
      <c r="A209" s="1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4"/>
      <c r="X209" s="4"/>
      <c r="Y209" s="4"/>
      <c r="Z209" s="4"/>
      <c r="AC209" s="4"/>
      <c r="AD209" s="4"/>
      <c r="AE209" s="11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4"/>
      <c r="BB209" s="4"/>
      <c r="BC209" s="4"/>
      <c r="BD209" s="4"/>
      <c r="BF209" s="4"/>
      <c r="BG209" s="4"/>
    </row>
    <row r="210" spans="1:59" ht="12.75">
      <c r="A210" s="10" t="s">
        <v>66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4"/>
      <c r="X210" s="4"/>
      <c r="Y210" s="4"/>
      <c r="Z210" s="4"/>
      <c r="AC210" s="4"/>
      <c r="AD210" s="4"/>
      <c r="AE210" s="10" t="s">
        <v>66</v>
      </c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4"/>
      <c r="BB210" s="4"/>
      <c r="BC210" s="4"/>
      <c r="BD210" s="4"/>
      <c r="BF210" s="4"/>
      <c r="BG210" s="4"/>
    </row>
    <row r="211" spans="1:59" ht="12.75">
      <c r="A211" t="s">
        <v>40</v>
      </c>
      <c r="B211" s="19">
        <v>1</v>
      </c>
      <c r="C211" s="19">
        <v>1</v>
      </c>
      <c r="D211" s="19">
        <v>1</v>
      </c>
      <c r="E211" s="19">
        <v>1</v>
      </c>
      <c r="F211" s="19">
        <v>1</v>
      </c>
      <c r="G211" s="19">
        <v>1</v>
      </c>
      <c r="H211" s="19">
        <v>1</v>
      </c>
      <c r="I211" s="19">
        <v>1</v>
      </c>
      <c r="J211" s="19">
        <v>1</v>
      </c>
      <c r="K211" s="19">
        <v>1</v>
      </c>
      <c r="L211" s="19">
        <v>1</v>
      </c>
      <c r="M211" s="19">
        <v>1</v>
      </c>
      <c r="N211" s="19">
        <v>1</v>
      </c>
      <c r="O211" s="19">
        <v>1</v>
      </c>
      <c r="P211" s="19">
        <v>1</v>
      </c>
      <c r="Q211" s="19">
        <v>1</v>
      </c>
      <c r="R211" s="19">
        <v>1</v>
      </c>
      <c r="S211" s="19">
        <v>1</v>
      </c>
      <c r="T211" s="19">
        <v>1</v>
      </c>
      <c r="U211" s="19">
        <v>1</v>
      </c>
      <c r="V211" s="19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/>
      <c r="AE211" t="s">
        <v>40</v>
      </c>
      <c r="AF211" s="19">
        <v>0.006146254536639906</v>
      </c>
      <c r="AG211" s="19">
        <v>0.00684687304831648</v>
      </c>
      <c r="AH211" s="19">
        <v>0.006903035152332659</v>
      </c>
      <c r="AI211" s="19">
        <v>0.008614636903284265</v>
      </c>
      <c r="AJ211" s="19">
        <v>0.006490360414035229</v>
      </c>
      <c r="AK211" s="19">
        <v>0.00647465938116505</v>
      </c>
      <c r="AL211" s="19">
        <v>0.007807316769288901</v>
      </c>
      <c r="AM211" s="19">
        <v>0.006645105647008893</v>
      </c>
      <c r="AN211" s="19">
        <v>0.006867027053235032</v>
      </c>
      <c r="AO211" s="19">
        <v>0.006729296406485345</v>
      </c>
      <c r="AP211" s="19">
        <v>0.006812590459324609</v>
      </c>
      <c r="AQ211" s="19">
        <v>0.007064904574432639</v>
      </c>
      <c r="AR211" s="19">
        <v>0.007059996055979143</v>
      </c>
      <c r="AS211" s="19">
        <v>0.007316011147235129</v>
      </c>
      <c r="AT211" s="19">
        <v>0.007472581109406565</v>
      </c>
      <c r="AU211" s="19">
        <v>0.007263012970146996</v>
      </c>
      <c r="AV211" s="19">
        <v>0.007719303566273311</v>
      </c>
      <c r="AW211" s="19">
        <v>0.008507119155440983</v>
      </c>
      <c r="AX211" s="19">
        <v>0.008011065243076997</v>
      </c>
      <c r="AY211" s="19">
        <v>0.007550184990216496</v>
      </c>
      <c r="AZ211" s="19">
        <v>0.0073197316827881085</v>
      </c>
      <c r="BA211" s="4">
        <v>0.006752416209611428</v>
      </c>
      <c r="BB211" s="4">
        <v>0.006980703095663817</v>
      </c>
      <c r="BC211" s="4">
        <v>0.007317644054765171</v>
      </c>
      <c r="BD211" s="4">
        <v>0.007331198099679797</v>
      </c>
      <c r="BE211" s="4">
        <v>0.007482003010501356</v>
      </c>
      <c r="BF211" s="4">
        <v>0.0076238495937678875</v>
      </c>
      <c r="BG211" s="4">
        <v>0.007164824821544341</v>
      </c>
    </row>
    <row r="212" spans="1:59" ht="12.75">
      <c r="A212" t="s">
        <v>41</v>
      </c>
      <c r="B212" s="19">
        <v>0.0850862207927388</v>
      </c>
      <c r="C212" s="19">
        <v>0.07787562590921554</v>
      </c>
      <c r="D212" s="19">
        <v>0.07534892859462687</v>
      </c>
      <c r="E212" s="19">
        <v>0.06864689300263262</v>
      </c>
      <c r="F212" s="19">
        <v>0.08654439733286098</v>
      </c>
      <c r="G212" s="19">
        <v>0.09392508149272895</v>
      </c>
      <c r="H212" s="19">
        <v>0.07456775530974884</v>
      </c>
      <c r="I212" s="19">
        <v>0.08708625761720441</v>
      </c>
      <c r="J212" s="19">
        <v>0.07785515267471739</v>
      </c>
      <c r="K212" s="19">
        <v>0.07382199954138877</v>
      </c>
      <c r="L212" s="19">
        <v>0.06390961943407056</v>
      </c>
      <c r="M212" s="19">
        <v>0.057961087059396475</v>
      </c>
      <c r="N212" s="19">
        <v>0.05916005025797311</v>
      </c>
      <c r="O212" s="19">
        <v>0.059252500944238486</v>
      </c>
      <c r="P212" s="19">
        <v>0.06006032657072179</v>
      </c>
      <c r="Q212" s="19">
        <v>0.056970305607044754</v>
      </c>
      <c r="R212" s="19">
        <v>0.05483580042419607</v>
      </c>
      <c r="S212" s="19">
        <v>0.0480725709778432</v>
      </c>
      <c r="T212" s="19">
        <v>0.04953887508801989</v>
      </c>
      <c r="U212" s="19">
        <v>0.05956227609710355</v>
      </c>
      <c r="V212" s="19">
        <v>0.060337806881073666</v>
      </c>
      <c r="W212" s="4">
        <v>0.055528174648771855</v>
      </c>
      <c r="X212" s="4">
        <v>0.05414478717130296</v>
      </c>
      <c r="Y212" s="4">
        <v>0.04714090755421302</v>
      </c>
      <c r="Z212" s="4">
        <v>0.050336110098449766</v>
      </c>
      <c r="AA212" s="4">
        <v>0.06562695064208522</v>
      </c>
      <c r="AB212" s="4">
        <v>0.03775449838540272</v>
      </c>
      <c r="AC212" s="4">
        <v>0.046806718912213996</v>
      </c>
      <c r="AD212" s="4"/>
      <c r="AE212" t="s">
        <v>41</v>
      </c>
      <c r="AF212" s="19">
        <v>0.002257942172544548</v>
      </c>
      <c r="AG212" s="19">
        <v>0.0022300667014499252</v>
      </c>
      <c r="AH212" s="19">
        <v>0.0022832457461231773</v>
      </c>
      <c r="AI212" s="19">
        <v>0.0025812364850322494</v>
      </c>
      <c r="AJ212" s="19">
        <v>0.0025219524974727887</v>
      </c>
      <c r="AK212" s="19">
        <v>0.002693137486132346</v>
      </c>
      <c r="AL212" s="19">
        <v>0.002534096570479205</v>
      </c>
      <c r="AM212" s="19">
        <v>0.002587835754598142</v>
      </c>
      <c r="AN212" s="19">
        <v>0.002457621883631807</v>
      </c>
      <c r="AO212" s="19">
        <v>0.002335244337276601</v>
      </c>
      <c r="AP212" s="19">
        <v>0.002037960181435186</v>
      </c>
      <c r="AQ212" s="19">
        <v>0.0020228637271657766</v>
      </c>
      <c r="AR212" s="19">
        <v>0.002153969573929323</v>
      </c>
      <c r="AS212" s="19">
        <v>0.0021964735694498727</v>
      </c>
      <c r="AT212" s="19">
        <v>0.002308610099240932</v>
      </c>
      <c r="AU212" s="19">
        <v>0.002139981864061787</v>
      </c>
      <c r="AV212" s="19">
        <v>0.0021474642772621047</v>
      </c>
      <c r="AW212" s="19">
        <v>0.002022302479299116</v>
      </c>
      <c r="AX212" s="19">
        <v>0.0021490817071543474</v>
      </c>
      <c r="AY212" s="19">
        <v>0.002512588845631937</v>
      </c>
      <c r="AZ212" s="19">
        <v>0.002464340566749719</v>
      </c>
      <c r="BA212" s="4">
        <v>0.002306254583963772</v>
      </c>
      <c r="BB212" s="4">
        <v>0.0023362387445680197</v>
      </c>
      <c r="BC212" s="4">
        <v>0.0021059254108408733</v>
      </c>
      <c r="BD212" s="4">
        <v>0.002272136377782102</v>
      </c>
      <c r="BE212" s="4">
        <v>0.0032585229397425392</v>
      </c>
      <c r="BF212" s="4">
        <v>0.002090051762351339</v>
      </c>
      <c r="BG212" s="4">
        <v>0.0021462147352665595</v>
      </c>
    </row>
    <row r="213" spans="1:59" ht="12.75">
      <c r="A213" t="s">
        <v>42</v>
      </c>
      <c r="B213" s="19">
        <v>0.06858358602066746</v>
      </c>
      <c r="C213" s="19">
        <v>0.0604413423038018</v>
      </c>
      <c r="D213" s="19">
        <v>0.09587483683335248</v>
      </c>
      <c r="E213" s="19">
        <v>0.2777572014210274</v>
      </c>
      <c r="F213" s="19">
        <v>0.06281410212335338</v>
      </c>
      <c r="G213" s="19">
        <v>0.020842138288545344</v>
      </c>
      <c r="H213" s="19">
        <v>0.02526546500033367</v>
      </c>
      <c r="I213" s="19">
        <v>0.029628251188606586</v>
      </c>
      <c r="J213" s="19">
        <v>0.055203581701569686</v>
      </c>
      <c r="K213" s="19">
        <v>0.035396745397371275</v>
      </c>
      <c r="L213" s="19">
        <v>0.020059741147900854</v>
      </c>
      <c r="M213" s="19">
        <v>0.055039918147417544</v>
      </c>
      <c r="N213" s="19">
        <v>0.02835603725811441</v>
      </c>
      <c r="O213" s="19">
        <v>0.030935714591769206</v>
      </c>
      <c r="P213" s="19">
        <v>0.038599108255100434</v>
      </c>
      <c r="Q213" s="19">
        <v>0.034737343455071616</v>
      </c>
      <c r="R213" s="19">
        <v>0.06516340379778207</v>
      </c>
      <c r="S213" s="19">
        <v>0.04242373761954405</v>
      </c>
      <c r="T213" s="19">
        <v>0.06113830740855171</v>
      </c>
      <c r="U213" s="19">
        <v>0.03416303623141455</v>
      </c>
      <c r="V213" s="19">
        <v>0.05250400438922518</v>
      </c>
      <c r="W213" s="4">
        <v>0.0592510558935211</v>
      </c>
      <c r="X213" s="4">
        <v>0.05864282352312316</v>
      </c>
      <c r="Y213" s="4">
        <v>0.05264744942665893</v>
      </c>
      <c r="Z213" s="4">
        <v>0.06508656741087002</v>
      </c>
      <c r="AA213" s="4">
        <v>0.09727954038966491</v>
      </c>
      <c r="AB213" s="4">
        <v>0.04921531483359089</v>
      </c>
      <c r="AC213" s="4">
        <v>0.0310054341098926</v>
      </c>
      <c r="AD213" s="4"/>
      <c r="AE213" t="s">
        <v>42</v>
      </c>
      <c r="AF213" s="19">
        <v>0.0014308241665774092</v>
      </c>
      <c r="AG213" s="19">
        <v>0.0013998077061830184</v>
      </c>
      <c r="AH213" s="19">
        <v>0.002066348425262736</v>
      </c>
      <c r="AI213" s="19">
        <v>0.007685842482397979</v>
      </c>
      <c r="AJ213" s="19">
        <v>0.0013624740515802505</v>
      </c>
      <c r="AK213" s="19">
        <v>0.0005117408385642863</v>
      </c>
      <c r="AL213" s="19">
        <v>0.0007936752537540345</v>
      </c>
      <c r="AM213" s="19">
        <v>0.0008024338519215154</v>
      </c>
      <c r="AN213" s="19">
        <v>0.0015303803714621202</v>
      </c>
      <c r="AO213" s="19">
        <v>0.0009823781804799126</v>
      </c>
      <c r="AP213" s="19">
        <v>0.0005969358897294093</v>
      </c>
      <c r="AQ213" s="19">
        <v>0.0017308905729216406</v>
      </c>
      <c r="AR213" s="19">
        <v>0.0008151385320211939</v>
      </c>
      <c r="AS213" s="19">
        <v>0.0009855886600296556</v>
      </c>
      <c r="AT213" s="19">
        <v>0.001327991650768536</v>
      </c>
      <c r="AU213" s="19">
        <v>0.0010073323684279896</v>
      </c>
      <c r="AV213" s="19">
        <v>0.00201228070681936</v>
      </c>
      <c r="AW213" s="19">
        <v>0.0015143310578558914</v>
      </c>
      <c r="AX213" s="19">
        <v>0.0022039540134357913</v>
      </c>
      <c r="AY213" s="19">
        <v>0.0010326006365240705</v>
      </c>
      <c r="AZ213" s="19">
        <v>0.001366212521867568</v>
      </c>
      <c r="BA213" s="4">
        <v>0.001244773004372961</v>
      </c>
      <c r="BB213" s="4">
        <v>0.0012504497357607315</v>
      </c>
      <c r="BC213" s="4">
        <v>0.0012131778021913526</v>
      </c>
      <c r="BD213" s="4">
        <v>0.0015967390637742602</v>
      </c>
      <c r="BE213" s="4">
        <v>0.002214831252655229</v>
      </c>
      <c r="BF213" s="4">
        <v>0.0013160488364508138</v>
      </c>
      <c r="BG213" s="4">
        <v>0.0008062673366200442</v>
      </c>
    </row>
    <row r="214" spans="1:59" ht="12.75">
      <c r="A214" t="s">
        <v>43</v>
      </c>
      <c r="B214" s="19">
        <v>0.7916575009787333</v>
      </c>
      <c r="C214" s="19">
        <v>0.7423041461602702</v>
      </c>
      <c r="D214" s="19">
        <v>0.7217375860434346</v>
      </c>
      <c r="E214" s="19">
        <v>0.5444811179361188</v>
      </c>
      <c r="F214" s="19">
        <v>0.7196346035687701</v>
      </c>
      <c r="G214" s="19">
        <v>0.7451051398956845</v>
      </c>
      <c r="H214" s="19">
        <v>0.5941902749918376</v>
      </c>
      <c r="I214" s="19">
        <v>0.7586636912198946</v>
      </c>
      <c r="J214" s="19">
        <v>0.7254325795505402</v>
      </c>
      <c r="K214" s="19">
        <v>0.7424390862326403</v>
      </c>
      <c r="L214" s="19">
        <v>0.7525414404215787</v>
      </c>
      <c r="M214" s="19">
        <v>0.725048740154512</v>
      </c>
      <c r="N214" s="19">
        <v>0.73343415479914</v>
      </c>
      <c r="O214" s="19">
        <v>0.7466859809938583</v>
      </c>
      <c r="P214" s="19">
        <v>0.7257854359970127</v>
      </c>
      <c r="Q214" s="19">
        <v>0.7132338454486304</v>
      </c>
      <c r="R214" s="19">
        <v>0.6644462048779167</v>
      </c>
      <c r="S214" s="19">
        <v>0.6281686423080709</v>
      </c>
      <c r="T214" s="19">
        <v>0.645400442166443</v>
      </c>
      <c r="U214" s="19">
        <v>0.6538927117984421</v>
      </c>
      <c r="V214" s="19">
        <v>0.656360095612161</v>
      </c>
      <c r="W214" s="4">
        <v>0.6804828933054358</v>
      </c>
      <c r="X214" s="4">
        <v>0.6938280938074164</v>
      </c>
      <c r="Y214" s="4">
        <v>0.6989579461776261</v>
      </c>
      <c r="Z214" s="4">
        <v>0.6952917397053503</v>
      </c>
      <c r="AA214" s="4">
        <v>0.677826654160529</v>
      </c>
      <c r="AB214" s="4">
        <v>0.7298392145749546</v>
      </c>
      <c r="AC214" s="4">
        <v>0.7490211343598449</v>
      </c>
      <c r="AD214" s="4"/>
      <c r="AE214" t="s">
        <v>43</v>
      </c>
      <c r="AF214" s="19">
        <v>0.013440442193827947</v>
      </c>
      <c r="AG214" s="19">
        <v>0.014102536956668882</v>
      </c>
      <c r="AH214" s="19">
        <v>0.014257334664981254</v>
      </c>
      <c r="AI214" s="19">
        <v>0.013326675358089261</v>
      </c>
      <c r="AJ214" s="19">
        <v>0.01242173220684252</v>
      </c>
      <c r="AK214" s="19">
        <v>0.012023790303191187</v>
      </c>
      <c r="AL214" s="19">
        <v>0.011144703981352326</v>
      </c>
      <c r="AM214" s="19">
        <v>0.01194084557770118</v>
      </c>
      <c r="AN214" s="19">
        <v>0.01175754824696551</v>
      </c>
      <c r="AO214" s="19">
        <v>0.011484732863643475</v>
      </c>
      <c r="AP214" s="19">
        <v>0.011575376213322575</v>
      </c>
      <c r="AQ214" s="19">
        <v>0.011240254050083179</v>
      </c>
      <c r="AR214" s="19">
        <v>0.012070096300948683</v>
      </c>
      <c r="AS214" s="19">
        <v>0.01222940044458733</v>
      </c>
      <c r="AT214" s="19">
        <v>0.011864124398418274</v>
      </c>
      <c r="AU214" s="19">
        <v>0.012223929970733393</v>
      </c>
      <c r="AV214" s="19">
        <v>0.012632149186019612</v>
      </c>
      <c r="AW214" s="19">
        <v>0.013691159940577654</v>
      </c>
      <c r="AX214" s="19">
        <v>0.012343746016987135</v>
      </c>
      <c r="AY214" s="19">
        <v>0.01222845332614828</v>
      </c>
      <c r="AZ214" s="19">
        <v>0.012327173328612806</v>
      </c>
      <c r="BA214" s="4">
        <v>0.012108476556199434</v>
      </c>
      <c r="BB214" s="4">
        <v>0.012702469477767028</v>
      </c>
      <c r="BC214" s="4">
        <v>0.013116902540894562</v>
      </c>
      <c r="BD214" s="4">
        <v>0.012523147610761676</v>
      </c>
      <c r="BE214" s="4">
        <v>0.013153804501332899</v>
      </c>
      <c r="BF214" s="4">
        <v>0.013179448132188817</v>
      </c>
      <c r="BG214" s="4">
        <v>0.012832864729889069</v>
      </c>
    </row>
    <row r="215" spans="1:59" ht="12.75">
      <c r="A215" t="s">
        <v>44</v>
      </c>
      <c r="B215" s="19">
        <v>0.05467269220786045</v>
      </c>
      <c r="C215" s="19">
        <v>0.11937888562671256</v>
      </c>
      <c r="D215" s="19">
        <v>0.1070386485285861</v>
      </c>
      <c r="E215" s="19">
        <v>0.10911478764022121</v>
      </c>
      <c r="F215" s="19">
        <v>0.13100689697501544</v>
      </c>
      <c r="G215" s="19">
        <v>0.1401276403230411</v>
      </c>
      <c r="H215" s="19">
        <v>0.30597650469807985</v>
      </c>
      <c r="I215" s="19">
        <v>0.12462179997429443</v>
      </c>
      <c r="J215" s="19">
        <v>0.14150868607317266</v>
      </c>
      <c r="K215" s="19">
        <v>0.14834216882859963</v>
      </c>
      <c r="L215" s="19">
        <v>0.16348919899644995</v>
      </c>
      <c r="M215" s="19">
        <v>0.16195025463867402</v>
      </c>
      <c r="N215" s="19">
        <v>0.17904975768477252</v>
      </c>
      <c r="O215" s="19">
        <v>0.16312580347013386</v>
      </c>
      <c r="P215" s="19">
        <v>0.17555512917716495</v>
      </c>
      <c r="Q215" s="19">
        <v>0.19505850548925308</v>
      </c>
      <c r="R215" s="19">
        <v>0.21555459090010518</v>
      </c>
      <c r="S215" s="19">
        <v>0.2813350490945418</v>
      </c>
      <c r="T215" s="19">
        <v>0.24392237533698535</v>
      </c>
      <c r="U215" s="19">
        <v>0.2523819758730398</v>
      </c>
      <c r="V215" s="19">
        <v>0.23079809311754015</v>
      </c>
      <c r="W215" s="4">
        <v>0.20473787615227124</v>
      </c>
      <c r="X215" s="4">
        <v>0.19338429549815755</v>
      </c>
      <c r="Y215" s="4">
        <v>0.20125369684150207</v>
      </c>
      <c r="Z215" s="4">
        <v>0.18928558278532984</v>
      </c>
      <c r="AA215" s="4">
        <v>0.15926685480772076</v>
      </c>
      <c r="AB215" s="4">
        <v>0.18319097357136876</v>
      </c>
      <c r="AC215" s="4">
        <v>0.17316671116812754</v>
      </c>
      <c r="AD215" s="4"/>
      <c r="AE215" t="s">
        <v>44</v>
      </c>
      <c r="AF215" s="19">
        <v>0.003006710445136279</v>
      </c>
      <c r="AG215" s="19">
        <v>0.007793993458885944</v>
      </c>
      <c r="AH215" s="19">
        <v>0.007211570468082384</v>
      </c>
      <c r="AI215" s="19">
        <v>0.00873503174144784</v>
      </c>
      <c r="AJ215" s="19">
        <v>0.008332851700901499</v>
      </c>
      <c r="AK215" s="19">
        <v>0.008303656841902667</v>
      </c>
      <c r="AL215" s="19">
        <v>0.022648540262281743</v>
      </c>
      <c r="AM215" s="19">
        <v>0.007609848778161846</v>
      </c>
      <c r="AN215" s="19">
        <v>0.008749550096282022</v>
      </c>
      <c r="AO215" s="19">
        <v>0.00909271120530603</v>
      </c>
      <c r="AP215" s="19">
        <v>0.009725329747798753</v>
      </c>
      <c r="AQ215" s="19">
        <v>0.009762819260510569</v>
      </c>
      <c r="AR215" s="19">
        <v>0.009612785196222225</v>
      </c>
      <c r="AS215" s="19">
        <v>0.009448012398546084</v>
      </c>
      <c r="AT215" s="19">
        <v>0.009993917321935454</v>
      </c>
      <c r="AU215" s="19">
        <v>0.01069974073277233</v>
      </c>
      <c r="AV215" s="19">
        <v>0.011328433504806498</v>
      </c>
      <c r="AW215" s="19">
        <v>0.014150786057379613</v>
      </c>
      <c r="AX215" s="19">
        <v>0.011214689517738614</v>
      </c>
      <c r="AY215" s="19">
        <v>0.011376740207575236</v>
      </c>
      <c r="AZ215" s="19">
        <v>0.011281913815302016</v>
      </c>
      <c r="BA215" s="4">
        <v>0.010125937429939096</v>
      </c>
      <c r="BB215" s="4">
        <v>0.010421042282732839</v>
      </c>
      <c r="BC215" s="4">
        <v>0.011442681768332087</v>
      </c>
      <c r="BD215" s="4">
        <v>0.010535181832215561</v>
      </c>
      <c r="BE215" s="4">
        <v>0.008818157886497686</v>
      </c>
      <c r="BF215" s="4">
        <v>0.009010830623633885</v>
      </c>
      <c r="BG215" s="4">
        <v>0.008270115593909977</v>
      </c>
    </row>
    <row r="216" spans="1:59" ht="12.75">
      <c r="A216" s="1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4"/>
      <c r="X216" s="4"/>
      <c r="Y216" s="4"/>
      <c r="Z216" s="4"/>
      <c r="AC216" s="4"/>
      <c r="AD216" s="4"/>
      <c r="AE216" s="11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4"/>
      <c r="BB216" s="4"/>
      <c r="BC216" s="4"/>
      <c r="BD216" s="4"/>
      <c r="BF216" s="4"/>
      <c r="BG216" s="4"/>
    </row>
    <row r="217" spans="1:59" ht="12.75">
      <c r="A217" s="10" t="s">
        <v>67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4"/>
      <c r="X217" s="4"/>
      <c r="Y217" s="4"/>
      <c r="Z217" s="4"/>
      <c r="AC217" s="4"/>
      <c r="AD217" s="4"/>
      <c r="AE217" s="10" t="s">
        <v>67</v>
      </c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4"/>
      <c r="BB217" s="4"/>
      <c r="BC217" s="4"/>
      <c r="BD217" s="4"/>
      <c r="BF217" s="4"/>
      <c r="BG217" s="4"/>
    </row>
    <row r="218" spans="1:59" ht="12.75">
      <c r="A218" t="s">
        <v>40</v>
      </c>
      <c r="B218" s="19">
        <v>1</v>
      </c>
      <c r="C218" s="19">
        <v>1</v>
      </c>
      <c r="D218" s="19">
        <v>1</v>
      </c>
      <c r="E218" s="19">
        <v>1</v>
      </c>
      <c r="F218" s="19">
        <v>1</v>
      </c>
      <c r="G218" s="19">
        <v>1</v>
      </c>
      <c r="H218" s="19">
        <v>1</v>
      </c>
      <c r="I218" s="19">
        <v>1</v>
      </c>
      <c r="J218" s="19">
        <v>1</v>
      </c>
      <c r="K218" s="19">
        <v>1</v>
      </c>
      <c r="L218" s="19">
        <v>1</v>
      </c>
      <c r="M218" s="19">
        <v>1</v>
      </c>
      <c r="N218" s="19">
        <v>1</v>
      </c>
      <c r="O218" s="19">
        <v>1</v>
      </c>
      <c r="P218" s="19">
        <v>1</v>
      </c>
      <c r="Q218" s="19">
        <v>1</v>
      </c>
      <c r="R218" s="19">
        <v>1</v>
      </c>
      <c r="S218" s="19">
        <v>1</v>
      </c>
      <c r="T218" s="19">
        <v>1</v>
      </c>
      <c r="U218" s="19">
        <v>1</v>
      </c>
      <c r="V218" s="19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/>
      <c r="AE218" t="s">
        <v>40</v>
      </c>
      <c r="AF218" s="19">
        <v>0.0037555656017706058</v>
      </c>
      <c r="AG218" s="19">
        <v>0.00397850964747548</v>
      </c>
      <c r="AH218" s="19">
        <v>0.003784598870300103</v>
      </c>
      <c r="AI218" s="19">
        <v>0.004487242583692805</v>
      </c>
      <c r="AJ218" s="19">
        <v>0.004473420830070099</v>
      </c>
      <c r="AK218" s="19">
        <v>0.004762248820851834</v>
      </c>
      <c r="AL218" s="19">
        <v>0.004745216450103495</v>
      </c>
      <c r="AM218" s="19">
        <v>0.005627966742683969</v>
      </c>
      <c r="AN218" s="19">
        <v>0.004973467698000386</v>
      </c>
      <c r="AO218" s="19">
        <v>0.005403428167029786</v>
      </c>
      <c r="AP218" s="19">
        <v>0.004436827442836824</v>
      </c>
      <c r="AQ218" s="19">
        <v>0.004811793065089685</v>
      </c>
      <c r="AR218" s="19">
        <v>0.0048030535056776255</v>
      </c>
      <c r="AS218" s="19">
        <v>0.005481957884120507</v>
      </c>
      <c r="AT218" s="19">
        <v>0.006044126373253429</v>
      </c>
      <c r="AU218" s="19">
        <v>0.006230779765589174</v>
      </c>
      <c r="AV218" s="19">
        <v>0.006786862191355827</v>
      </c>
      <c r="AW218" s="19">
        <v>0.007400049924873676</v>
      </c>
      <c r="AX218" s="19">
        <v>0.007546320327232434</v>
      </c>
      <c r="AY218" s="19">
        <v>0.008254687318171807</v>
      </c>
      <c r="AZ218" s="19">
        <v>0.008847732828648378</v>
      </c>
      <c r="BA218" s="4">
        <v>0.01749124134333835</v>
      </c>
      <c r="BB218" s="4">
        <v>0.02580643370835167</v>
      </c>
      <c r="BC218" s="4">
        <v>0.008094226300464831</v>
      </c>
      <c r="BD218" s="4">
        <v>0.005682675840659314</v>
      </c>
      <c r="BE218" s="4">
        <v>0.005267000624870882</v>
      </c>
      <c r="BF218" s="4">
        <v>0.004972680309016941</v>
      </c>
      <c r="BG218" s="4">
        <v>0.0048427796194036865</v>
      </c>
    </row>
    <row r="219" spans="1:59" ht="12.75">
      <c r="A219" t="s">
        <v>41</v>
      </c>
      <c r="B219" s="19">
        <v>0.05749101345075433</v>
      </c>
      <c r="C219" s="19">
        <v>0.06078558760195545</v>
      </c>
      <c r="D219" s="19">
        <v>0.05911784555611975</v>
      </c>
      <c r="E219" s="19">
        <v>0.15293906085420797</v>
      </c>
      <c r="F219" s="19">
        <v>0.15932893300460396</v>
      </c>
      <c r="G219" s="19">
        <v>0.16455457491075723</v>
      </c>
      <c r="H219" s="19">
        <v>0.15962843991816103</v>
      </c>
      <c r="I219" s="19">
        <v>0.13741562920310366</v>
      </c>
      <c r="J219" s="19">
        <v>0.15434691608423512</v>
      </c>
      <c r="K219" s="19">
        <v>0.1338001649967861</v>
      </c>
      <c r="L219" s="19">
        <v>0.05511484902489457</v>
      </c>
      <c r="M219" s="19">
        <v>0.048983636681297876</v>
      </c>
      <c r="N219" s="19">
        <v>0.050353371767307926</v>
      </c>
      <c r="O219" s="19">
        <v>0.04461671405158193</v>
      </c>
      <c r="P219" s="19">
        <v>0.05034535086704658</v>
      </c>
      <c r="Q219" s="19">
        <v>0.031554768160419355</v>
      </c>
      <c r="R219" s="19">
        <v>0.030121260216454344</v>
      </c>
      <c r="S219" s="19">
        <v>0.026979354506874872</v>
      </c>
      <c r="T219" s="19">
        <v>0.02791555251542495</v>
      </c>
      <c r="U219" s="19">
        <v>0.02950109929654153</v>
      </c>
      <c r="V219" s="19">
        <v>0.02657115087314765</v>
      </c>
      <c r="W219" s="4">
        <v>0.011658615321953478</v>
      </c>
      <c r="X219" s="4">
        <v>0.007588672708823303</v>
      </c>
      <c r="Y219" s="4">
        <v>0.025686692111613202</v>
      </c>
      <c r="Z219" s="4">
        <v>0.03953302184304968</v>
      </c>
      <c r="AA219" s="4">
        <v>0.0399538030613011</v>
      </c>
      <c r="AB219" s="4">
        <v>0.028083090317691704</v>
      </c>
      <c r="AC219" s="4">
        <v>0.030245855615408886</v>
      </c>
      <c r="AD219" s="4"/>
      <c r="AE219" t="s">
        <v>41</v>
      </c>
      <c r="AF219" s="19">
        <v>0.0009322198708599076</v>
      </c>
      <c r="AG219" s="19">
        <v>0.0010114514984866756</v>
      </c>
      <c r="AH219" s="19">
        <v>0.0009821412342898527</v>
      </c>
      <c r="AI219" s="19">
        <v>0.0029954901771964554</v>
      </c>
      <c r="AJ219" s="19">
        <v>0.003200099879245449</v>
      </c>
      <c r="AK219" s="19">
        <v>0.0034704201981570295</v>
      </c>
      <c r="AL219" s="19">
        <v>0.00329713391998296</v>
      </c>
      <c r="AM219" s="19">
        <v>0.0034583810614535037</v>
      </c>
      <c r="AN219" s="19">
        <v>0.0035287119206873227</v>
      </c>
      <c r="AO219" s="19">
        <v>0.0033986222513866576</v>
      </c>
      <c r="AP219" s="19">
        <v>0.001144612123174928</v>
      </c>
      <c r="AQ219" s="19">
        <v>0.0011643452392423041</v>
      </c>
      <c r="AR219" s="19">
        <v>0.001247247245377705</v>
      </c>
      <c r="AS219" s="19">
        <v>0.0012393050346675878</v>
      </c>
      <c r="AT219" s="19">
        <v>0.0015652552614025263</v>
      </c>
      <c r="AU219" s="19">
        <v>0.0010168388211144173</v>
      </c>
      <c r="AV219" s="19">
        <v>0.0010371123589651531</v>
      </c>
      <c r="AW219" s="19">
        <v>0.0009872620737325472</v>
      </c>
      <c r="AX219" s="19">
        <v>0.0011407697134760673</v>
      </c>
      <c r="AY219" s="19">
        <v>0.0013606028487493681</v>
      </c>
      <c r="AZ219" s="19">
        <v>0.001311772159326107</v>
      </c>
      <c r="BA219" s="4">
        <v>0.001254302392698424</v>
      </c>
      <c r="BB219" s="4">
        <v>0.0012104733116442196</v>
      </c>
      <c r="BC219" s="4">
        <v>0.0012692795632586703</v>
      </c>
      <c r="BD219" s="4">
        <v>0.0013832245383016588</v>
      </c>
      <c r="BE219" s="4">
        <v>0.0013965039658553103</v>
      </c>
      <c r="BF219" s="4">
        <v>0.0010140268484091777</v>
      </c>
      <c r="BG219" s="4">
        <v>0.0009373892695223687</v>
      </c>
    </row>
    <row r="220" spans="1:59" ht="12.75">
      <c r="A220" t="s">
        <v>42</v>
      </c>
      <c r="B220" s="19">
        <v>0.011724292111955375</v>
      </c>
      <c r="C220" s="19">
        <v>0.036614629387583725</v>
      </c>
      <c r="D220" s="19">
        <v>0.05053175656869777</v>
      </c>
      <c r="E220" s="19">
        <v>0.027752145924174885</v>
      </c>
      <c r="F220" s="19">
        <v>0.05614481480864504</v>
      </c>
      <c r="G220" s="19">
        <v>0.08390976226032787</v>
      </c>
      <c r="H220" s="19">
        <v>0.02774276520641928</v>
      </c>
      <c r="I220" s="19">
        <v>0.19996753581546484</v>
      </c>
      <c r="J220" s="19">
        <v>0.0690255483005979</v>
      </c>
      <c r="K220" s="19">
        <v>0.09770278916770475</v>
      </c>
      <c r="L220" s="19">
        <v>0.037575968792277106</v>
      </c>
      <c r="M220" s="19">
        <v>0.1051168887266276</v>
      </c>
      <c r="N220" s="19">
        <v>0.041725374843522824</v>
      </c>
      <c r="O220" s="19">
        <v>0.08362032795783242</v>
      </c>
      <c r="P220" s="19">
        <v>0.10358671833404304</v>
      </c>
      <c r="Q220" s="19">
        <v>0.18239291648751987</v>
      </c>
      <c r="R220" s="19">
        <v>0.2002542261606031</v>
      </c>
      <c r="S220" s="19">
        <v>0.25578111918307783</v>
      </c>
      <c r="T220" s="19">
        <v>0.23734932111907406</v>
      </c>
      <c r="U220" s="19">
        <v>0.3249179211322895</v>
      </c>
      <c r="V220" s="19">
        <v>0.4020041124216521</v>
      </c>
      <c r="W220" s="4">
        <v>0.7289880442907126</v>
      </c>
      <c r="X220" s="4">
        <v>0.8111232974618336</v>
      </c>
      <c r="Y220" s="4">
        <v>0.35203845593826366</v>
      </c>
      <c r="Z220" s="4">
        <v>0.07373814062248726</v>
      </c>
      <c r="AA220" s="4">
        <v>0.09068025403369018</v>
      </c>
      <c r="AB220" s="4">
        <v>0.038537942783661815</v>
      </c>
      <c r="AC220" s="4">
        <v>0.08728287575670358</v>
      </c>
      <c r="AD220" s="4"/>
      <c r="AE220" t="s">
        <v>42</v>
      </c>
      <c r="AF220" s="19">
        <v>0.00014945743294343282</v>
      </c>
      <c r="AG220" s="19">
        <v>0.0004927391408735484</v>
      </c>
      <c r="AH220" s="19">
        <v>0.0005970945147072676</v>
      </c>
      <c r="AI220" s="19">
        <v>0.0004000048835389502</v>
      </c>
      <c r="AJ220" s="19">
        <v>0.0008393665903079683</v>
      </c>
      <c r="AK220" s="19">
        <v>0.0015153587146114508</v>
      </c>
      <c r="AL220" s="19">
        <v>0.0005296872472442276</v>
      </c>
      <c r="AM220" s="19">
        <v>0.004586826903482427</v>
      </c>
      <c r="AN220" s="19">
        <v>0.0013859020552415698</v>
      </c>
      <c r="AO220" s="19">
        <v>0.002177318997341162</v>
      </c>
      <c r="AP220" s="19">
        <v>0.0007282371150746398</v>
      </c>
      <c r="AQ220" s="19">
        <v>0.002251463822781864</v>
      </c>
      <c r="AR220" s="19">
        <v>0.0008160167957593985</v>
      </c>
      <c r="AS220" s="19">
        <v>0.00199622158962335</v>
      </c>
      <c r="AT220" s="19">
        <v>0.0028826044076554046</v>
      </c>
      <c r="AU220" s="19">
        <v>0.004537427884176568</v>
      </c>
      <c r="AV220" s="19">
        <v>0.005436975834075219</v>
      </c>
      <c r="AW220" s="19">
        <v>0.007942048203186593</v>
      </c>
      <c r="AX220" s="19">
        <v>0.008059759422468013</v>
      </c>
      <c r="AY220" s="19">
        <v>0.010737239176801234</v>
      </c>
      <c r="AZ220" s="19">
        <v>0.01264425274086674</v>
      </c>
      <c r="BA220" s="4">
        <v>0.03967125148937138</v>
      </c>
      <c r="BB220" s="4">
        <v>0.0639391807189749</v>
      </c>
      <c r="BC220" s="4">
        <v>0.008973074806453405</v>
      </c>
      <c r="BD220" s="4">
        <v>0.0014022088143339302</v>
      </c>
      <c r="BE220" s="4">
        <v>0.0014533738852699268</v>
      </c>
      <c r="BF220" s="4">
        <v>0.0006721659139378473</v>
      </c>
      <c r="BG220" s="4">
        <v>0.0015341203331845318</v>
      </c>
    </row>
    <row r="221" spans="1:59" ht="12.75">
      <c r="A221" t="s">
        <v>43</v>
      </c>
      <c r="B221" s="19">
        <v>0.811003894038502</v>
      </c>
      <c r="C221" s="19">
        <v>0.7918707097728171</v>
      </c>
      <c r="D221" s="19">
        <v>0.8376596170900302</v>
      </c>
      <c r="E221" s="19">
        <v>0.6889157094216224</v>
      </c>
      <c r="F221" s="19">
        <v>0.6933617732943512</v>
      </c>
      <c r="G221" s="19">
        <v>0.6858004605498734</v>
      </c>
      <c r="H221" s="19">
        <v>0.7411298429747118</v>
      </c>
      <c r="I221" s="19">
        <v>0.6041914763708622</v>
      </c>
      <c r="J221" s="19">
        <v>0.6838874143389706</v>
      </c>
      <c r="K221" s="19">
        <v>0.6657533826970664</v>
      </c>
      <c r="L221" s="19">
        <v>0.7900905504577118</v>
      </c>
      <c r="M221" s="19">
        <v>0.7365632230520941</v>
      </c>
      <c r="N221" s="19">
        <v>0.7922207689414565</v>
      </c>
      <c r="O221" s="19">
        <v>0.7713916034947673</v>
      </c>
      <c r="P221" s="19">
        <v>0.731491938782398</v>
      </c>
      <c r="Q221" s="19">
        <v>0.6914144429932972</v>
      </c>
      <c r="R221" s="19">
        <v>0.6262125229918402</v>
      </c>
      <c r="S221" s="19">
        <v>0.5824386384623519</v>
      </c>
      <c r="T221" s="19">
        <v>0.58488747637043</v>
      </c>
      <c r="U221" s="19">
        <v>0.509041426451168</v>
      </c>
      <c r="V221" s="19">
        <v>0.46146791937355386</v>
      </c>
      <c r="W221" s="4">
        <v>0.22091549130351446</v>
      </c>
      <c r="X221" s="4">
        <v>0.15409954460949027</v>
      </c>
      <c r="Y221" s="4">
        <v>0.5057742028177642</v>
      </c>
      <c r="Z221" s="4">
        <v>0.7226550583240753</v>
      </c>
      <c r="AA221" s="4">
        <v>0.7558193657262489</v>
      </c>
      <c r="AB221" s="4">
        <v>0.7762742237055411</v>
      </c>
      <c r="AC221" s="4">
        <v>0.7747185230920639</v>
      </c>
      <c r="AD221" s="4"/>
      <c r="AE221" t="s">
        <v>43</v>
      </c>
      <c r="AF221" s="19">
        <v>0.008413253531577982</v>
      </c>
      <c r="AG221" s="19">
        <v>0.008741737869198855</v>
      </c>
      <c r="AH221" s="19">
        <v>0.009072069542691243</v>
      </c>
      <c r="AI221" s="19">
        <v>0.008783096497610637</v>
      </c>
      <c r="AJ221" s="19">
        <v>0.008248993472184536</v>
      </c>
      <c r="AK221" s="19">
        <v>0.008139856780140986</v>
      </c>
      <c r="AL221" s="19">
        <v>0.008448731842066372</v>
      </c>
      <c r="AM221" s="19">
        <v>0.008053970023643216</v>
      </c>
      <c r="AN221" s="19">
        <v>0.008027769019448931</v>
      </c>
      <c r="AO221" s="19">
        <v>0.008269384320848994</v>
      </c>
      <c r="AP221" s="19">
        <v>0.007914834146362182</v>
      </c>
      <c r="AQ221" s="19">
        <v>0.007777134272831442</v>
      </c>
      <c r="AR221" s="19">
        <v>0.008869697216147884</v>
      </c>
      <c r="AS221" s="19">
        <v>0.009466804572718028</v>
      </c>
      <c r="AT221" s="19">
        <v>0.009671634717145898</v>
      </c>
      <c r="AU221" s="19">
        <v>0.010165832224377338</v>
      </c>
      <c r="AV221" s="19">
        <v>0.010467189334547855</v>
      </c>
      <c r="AW221" s="19">
        <v>0.011042471902154646</v>
      </c>
      <c r="AX221" s="19">
        <v>0.010537437420245632</v>
      </c>
      <c r="AY221" s="19">
        <v>0.01040785409263351</v>
      </c>
      <c r="AZ221" s="19">
        <v>0.010476101225382109</v>
      </c>
      <c r="BA221" s="4">
        <v>0.010182628346463591</v>
      </c>
      <c r="BB221" s="4">
        <v>0.010429571346692054</v>
      </c>
      <c r="BC221" s="4">
        <v>0.010498831873284674</v>
      </c>
      <c r="BD221" s="4">
        <v>0.01008916918801066</v>
      </c>
      <c r="BE221" s="4">
        <v>0.010325147080225156</v>
      </c>
      <c r="BF221" s="4">
        <v>0.00914326729511393</v>
      </c>
      <c r="BG221" s="4">
        <v>0.00897144943980128</v>
      </c>
    </row>
    <row r="222" spans="1:59" ht="12.75">
      <c r="A222" t="s">
        <v>44</v>
      </c>
      <c r="B222" s="19">
        <v>0.11978080039878829</v>
      </c>
      <c r="C222" s="19">
        <v>0.11072907323764368</v>
      </c>
      <c r="D222" s="19">
        <v>0.05269078078515234</v>
      </c>
      <c r="E222" s="19">
        <v>0.13039308379999484</v>
      </c>
      <c r="F222" s="19">
        <v>0.0911644788923999</v>
      </c>
      <c r="G222" s="19">
        <v>0.06573520227904145</v>
      </c>
      <c r="H222" s="19">
        <v>0.07149895190070785</v>
      </c>
      <c r="I222" s="19">
        <v>0.058425358610569376</v>
      </c>
      <c r="J222" s="19">
        <v>0.0927401212761964</v>
      </c>
      <c r="K222" s="19">
        <v>0.1027436631384427</v>
      </c>
      <c r="L222" s="19">
        <v>0.11721863172511639</v>
      </c>
      <c r="M222" s="19">
        <v>0.10933625153998053</v>
      </c>
      <c r="N222" s="19">
        <v>0.11570048444771278</v>
      </c>
      <c r="O222" s="19">
        <v>0.10037135449581817</v>
      </c>
      <c r="P222" s="19">
        <v>0.11457599201651229</v>
      </c>
      <c r="Q222" s="19">
        <v>0.0946378723587634</v>
      </c>
      <c r="R222" s="19">
        <v>0.1434119906311025</v>
      </c>
      <c r="S222" s="19">
        <v>0.13480088784769534</v>
      </c>
      <c r="T222" s="19">
        <v>0.14984764999507097</v>
      </c>
      <c r="U222" s="19">
        <v>0.13653955312000102</v>
      </c>
      <c r="V222" s="19">
        <v>0.10995681733164644</v>
      </c>
      <c r="W222" s="4">
        <v>0.038437849083819434</v>
      </c>
      <c r="X222" s="4">
        <v>0.02718848521985277</v>
      </c>
      <c r="Y222" s="4">
        <v>0.11650064913235908</v>
      </c>
      <c r="Z222" s="4">
        <v>0.16407377921038768</v>
      </c>
      <c r="AA222" s="4">
        <v>0.11354657717875985</v>
      </c>
      <c r="AB222" s="4">
        <v>0.15710474319310544</v>
      </c>
      <c r="AC222" s="4">
        <v>0.10775274768096157</v>
      </c>
      <c r="AD222" s="4"/>
      <c r="AE222" t="s">
        <v>44</v>
      </c>
      <c r="AF222" s="19">
        <v>0.004025067499303685</v>
      </c>
      <c r="AG222" s="19">
        <v>0.004200706333236073</v>
      </c>
      <c r="AH222" s="19">
        <v>0.001946272467720946</v>
      </c>
      <c r="AI222" s="19">
        <v>0.0054372337438399095</v>
      </c>
      <c r="AJ222" s="19">
        <v>0.0039966497310588095</v>
      </c>
      <c r="AK222" s="19">
        <v>0.0028650931412835395</v>
      </c>
      <c r="AL222" s="19">
        <v>0.003216666523878781</v>
      </c>
      <c r="AM222" s="19">
        <v>0.0030215725478778587</v>
      </c>
      <c r="AN222" s="19">
        <v>0.004152989435425324</v>
      </c>
      <c r="AO222" s="19">
        <v>0.0050568904238998125</v>
      </c>
      <c r="AP222" s="19">
        <v>0.004541216148324582</v>
      </c>
      <c r="AQ222" s="19">
        <v>0.0044890912798855485</v>
      </c>
      <c r="AR222" s="19">
        <v>0.004225943086753184</v>
      </c>
      <c r="AS222" s="19">
        <v>0.004356010438708038</v>
      </c>
      <c r="AT222" s="19">
        <v>0.0052756837526875995</v>
      </c>
      <c r="AU222" s="19">
        <v>0.004453473896181149</v>
      </c>
      <c r="AV222" s="19">
        <v>0.006626572557442785</v>
      </c>
      <c r="AW222" s="19">
        <v>0.00589795712365857</v>
      </c>
      <c r="AX222" s="19">
        <v>0.006489788117664344</v>
      </c>
      <c r="AY222" s="19">
        <v>0.0067291625070525374</v>
      </c>
      <c r="AZ222" s="19">
        <v>0.006496950541255605</v>
      </c>
      <c r="BA222" s="4">
        <v>0.004924447949520924</v>
      </c>
      <c r="BB222" s="4">
        <v>0.005416313482340103</v>
      </c>
      <c r="BC222" s="4">
        <v>0.0073268341361777695</v>
      </c>
      <c r="BD222" s="4">
        <v>0.0070785060717084795</v>
      </c>
      <c r="BE222" s="4">
        <v>0.004425598437769663</v>
      </c>
      <c r="BF222" s="4">
        <v>0.00504041473550554</v>
      </c>
      <c r="BG222" s="4">
        <v>0.0034782809170396307</v>
      </c>
    </row>
    <row r="223" spans="2:59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4"/>
      <c r="X223" s="4"/>
      <c r="Y223" s="4"/>
      <c r="Z223" s="4"/>
      <c r="AC223" s="4"/>
      <c r="AD223" s="4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4"/>
      <c r="BB223" s="4"/>
      <c r="BC223" s="4"/>
      <c r="BD223" s="4"/>
      <c r="BF223" s="4"/>
      <c r="BG223" s="4"/>
    </row>
    <row r="224" spans="1:59" ht="12.75">
      <c r="A224" s="10" t="s">
        <v>71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4"/>
      <c r="X224" s="4"/>
      <c r="Y224" s="4"/>
      <c r="Z224" s="4"/>
      <c r="AC224" s="4"/>
      <c r="AD224" s="4"/>
      <c r="AE224" s="10" t="s">
        <v>71</v>
      </c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4"/>
      <c r="BB224" s="4"/>
      <c r="BC224" s="4"/>
      <c r="BD224" s="4"/>
      <c r="BF224" s="4"/>
      <c r="BG224" s="4"/>
    </row>
    <row r="225" spans="1:59" ht="12.75">
      <c r="A225" t="s">
        <v>40</v>
      </c>
      <c r="B225" s="19">
        <v>1</v>
      </c>
      <c r="C225" s="19">
        <v>1</v>
      </c>
      <c r="D225" s="19">
        <v>1</v>
      </c>
      <c r="E225" s="19">
        <v>1</v>
      </c>
      <c r="F225" s="19">
        <v>1</v>
      </c>
      <c r="G225" s="19">
        <v>1</v>
      </c>
      <c r="H225" s="19">
        <v>1</v>
      </c>
      <c r="I225" s="19">
        <v>1</v>
      </c>
      <c r="J225" s="19">
        <v>1</v>
      </c>
      <c r="K225" s="19">
        <v>1</v>
      </c>
      <c r="L225" s="19">
        <v>1</v>
      </c>
      <c r="M225" s="19">
        <v>1</v>
      </c>
      <c r="N225" s="19">
        <v>1</v>
      </c>
      <c r="O225" s="19">
        <v>1</v>
      </c>
      <c r="P225" s="19">
        <v>1</v>
      </c>
      <c r="Q225" s="19">
        <v>1</v>
      </c>
      <c r="R225" s="19">
        <v>1</v>
      </c>
      <c r="S225" s="19">
        <v>1</v>
      </c>
      <c r="T225" s="19">
        <v>1</v>
      </c>
      <c r="U225" s="19">
        <v>1</v>
      </c>
      <c r="V225" s="19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/>
      <c r="AE225" t="s">
        <v>40</v>
      </c>
      <c r="AF225" s="19">
        <v>0.012825080959537818</v>
      </c>
      <c r="AG225" s="19">
        <v>0.02865223461031185</v>
      </c>
      <c r="AH225" s="19">
        <v>0.0265501350905409</v>
      </c>
      <c r="AI225" s="19">
        <v>0.028677970510540697</v>
      </c>
      <c r="AJ225" s="19">
        <v>0.05272570085343231</v>
      </c>
      <c r="AK225" s="19">
        <v>0.06900282805687098</v>
      </c>
      <c r="AL225" s="19">
        <v>0.08106215928561811</v>
      </c>
      <c r="AM225" s="19">
        <v>0.07339141168310188</v>
      </c>
      <c r="AN225" s="19">
        <v>0.07925170326854225</v>
      </c>
      <c r="AO225" s="19">
        <v>0.08684139175569369</v>
      </c>
      <c r="AP225" s="19">
        <v>0.08484488484520715</v>
      </c>
      <c r="AQ225" s="19">
        <v>0.10207565249530401</v>
      </c>
      <c r="AR225" s="19">
        <v>0.08249860007899583</v>
      </c>
      <c r="AS225" s="19">
        <v>0.08158655836735629</v>
      </c>
      <c r="AT225" s="19">
        <v>0.07726667958607442</v>
      </c>
      <c r="AU225" s="19">
        <v>0.07036489489146154</v>
      </c>
      <c r="AV225" s="19">
        <v>0.05103209406272563</v>
      </c>
      <c r="AW225" s="19">
        <v>0.04350315514021138</v>
      </c>
      <c r="AX225" s="19">
        <v>0.06390186437638544</v>
      </c>
      <c r="AY225" s="19">
        <v>0.07240904782906461</v>
      </c>
      <c r="AZ225" s="19">
        <v>0.06560142201348514</v>
      </c>
      <c r="BA225" s="4">
        <v>0.06752820500478009</v>
      </c>
      <c r="BB225" s="4">
        <v>0.062068261900339726</v>
      </c>
      <c r="BC225" s="4">
        <v>0.06018924460679744</v>
      </c>
      <c r="BD225" s="4">
        <v>0.06004201517190488</v>
      </c>
      <c r="BE225" s="4">
        <v>0.06288620626559861</v>
      </c>
      <c r="BF225" s="4">
        <v>0.04837887746393525</v>
      </c>
      <c r="BG225" s="4">
        <v>0.04637857853979217</v>
      </c>
    </row>
    <row r="226" spans="1:59" ht="12.75">
      <c r="A226" t="s">
        <v>41</v>
      </c>
      <c r="B226" s="19">
        <v>0</v>
      </c>
      <c r="C226" s="19">
        <v>0</v>
      </c>
      <c r="D226" s="19">
        <v>0</v>
      </c>
      <c r="E226" s="19">
        <v>0.0014907286534872773</v>
      </c>
      <c r="F226" s="19">
        <v>0.0006721974508041231</v>
      </c>
      <c r="G226" s="19">
        <v>0.0008249481587762911</v>
      </c>
      <c r="H226" s="19">
        <v>0.0006372617816061213</v>
      </c>
      <c r="I226" s="19">
        <v>0.0006378062772464479</v>
      </c>
      <c r="J226" s="19">
        <v>0</v>
      </c>
      <c r="K226" s="19">
        <v>2.6667349821208314E-05</v>
      </c>
      <c r="L226" s="19">
        <v>0.00015680887911397075</v>
      </c>
      <c r="M226" s="19">
        <v>0.03963176747726957</v>
      </c>
      <c r="N226" s="19">
        <v>0.0003268187463232891</v>
      </c>
      <c r="O226" s="19">
        <v>1.289737523547742E-05</v>
      </c>
      <c r="P226" s="19">
        <v>9.191298200427721E-05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4">
        <v>0</v>
      </c>
      <c r="X226" s="4">
        <v>0</v>
      </c>
      <c r="Y226" s="4">
        <v>0.00031674632069972277</v>
      </c>
      <c r="Z226" s="4">
        <v>0</v>
      </c>
      <c r="AA226" s="4">
        <v>0.10725932631795372</v>
      </c>
      <c r="AB226" s="4">
        <v>0.0006231816006503304</v>
      </c>
      <c r="AC226" s="4">
        <v>0.00070556919542013</v>
      </c>
      <c r="AD226" s="4"/>
      <c r="AE226" t="s">
        <v>41</v>
      </c>
      <c r="AF226" s="19">
        <v>0</v>
      </c>
      <c r="AG226" s="19">
        <v>0</v>
      </c>
      <c r="AH226" s="19">
        <v>0</v>
      </c>
      <c r="AI226" s="19">
        <v>0.00018660227976922259</v>
      </c>
      <c r="AJ226" s="19">
        <v>0.0001591286404939034</v>
      </c>
      <c r="AK226" s="19">
        <v>0.00025208880902825094</v>
      </c>
      <c r="AL226" s="19">
        <v>0.0002248569586385646</v>
      </c>
      <c r="AM226" s="19">
        <v>0.00020932409477644246</v>
      </c>
      <c r="AN226" s="19">
        <v>0</v>
      </c>
      <c r="AO226" s="19">
        <v>1.088638021201476E-05</v>
      </c>
      <c r="AP226" s="19">
        <v>6.227496553964201E-05</v>
      </c>
      <c r="AQ226" s="19">
        <v>0.019984321627135804</v>
      </c>
      <c r="AR226" s="19">
        <v>0.0001390465156496884</v>
      </c>
      <c r="AS226" s="19">
        <v>5.331689946350471E-06</v>
      </c>
      <c r="AT226" s="19">
        <v>3.653098397301235E-05</v>
      </c>
      <c r="AU226" s="19">
        <v>0</v>
      </c>
      <c r="AV226" s="19">
        <v>0</v>
      </c>
      <c r="AW226" s="19">
        <v>0</v>
      </c>
      <c r="AX226" s="19">
        <v>0</v>
      </c>
      <c r="AY226" s="19">
        <v>0</v>
      </c>
      <c r="AZ226" s="19">
        <v>0</v>
      </c>
      <c r="BA226" s="4">
        <v>0</v>
      </c>
      <c r="BB226" s="4">
        <v>0</v>
      </c>
      <c r="BC226" s="4">
        <v>0.00011638693642208402</v>
      </c>
      <c r="BD226" s="4">
        <v>0</v>
      </c>
      <c r="BE226" s="4">
        <v>0.04476217075894456</v>
      </c>
      <c r="BF226" s="4">
        <v>0.00021891948977408997</v>
      </c>
      <c r="BG226" s="4">
        <v>0.00020941917408060962</v>
      </c>
    </row>
    <row r="227" spans="1:59" ht="12.75">
      <c r="A227" t="s">
        <v>42</v>
      </c>
      <c r="B227" s="19">
        <v>0</v>
      </c>
      <c r="C227" s="19">
        <v>0</v>
      </c>
      <c r="D227" s="19">
        <v>0.01720646249428065</v>
      </c>
      <c r="E227" s="19">
        <v>0</v>
      </c>
      <c r="F227" s="19">
        <v>0</v>
      </c>
      <c r="G227" s="19">
        <v>0</v>
      </c>
      <c r="H227" s="19">
        <v>0</v>
      </c>
      <c r="I227" s="19">
        <v>0.016696839348744812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4">
        <v>0.001485004383774892</v>
      </c>
      <c r="X227" s="4">
        <v>0</v>
      </c>
      <c r="Y227" s="4">
        <v>0</v>
      </c>
      <c r="Z227" s="4">
        <v>0</v>
      </c>
      <c r="AA227" s="4">
        <v>0.0003924850140045329</v>
      </c>
      <c r="AB227" s="4">
        <v>0.000471623415044789</v>
      </c>
      <c r="AC227" s="4">
        <v>0</v>
      </c>
      <c r="AD227" s="4"/>
      <c r="AE227" t="s">
        <v>42</v>
      </c>
      <c r="AF227" s="19">
        <v>0</v>
      </c>
      <c r="AG227" s="19">
        <v>0</v>
      </c>
      <c r="AH227" s="19">
        <v>0.0014263206113878863</v>
      </c>
      <c r="AI227" s="19">
        <v>0</v>
      </c>
      <c r="AJ227" s="19">
        <v>0</v>
      </c>
      <c r="AK227" s="19">
        <v>0</v>
      </c>
      <c r="AL227" s="19">
        <v>0</v>
      </c>
      <c r="AM227" s="19">
        <v>0.004994371502425296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  <c r="AT227" s="19">
        <v>0</v>
      </c>
      <c r="AU227" s="19">
        <v>0</v>
      </c>
      <c r="AV227" s="19">
        <v>0</v>
      </c>
      <c r="AW227" s="19">
        <v>0</v>
      </c>
      <c r="AX227" s="19">
        <v>0</v>
      </c>
      <c r="AY227" s="19">
        <v>0</v>
      </c>
      <c r="AZ227" s="19">
        <v>0</v>
      </c>
      <c r="BA227" s="4">
        <v>0.00031199512248502426</v>
      </c>
      <c r="BB227" s="4">
        <v>0</v>
      </c>
      <c r="BC227" s="4">
        <v>0</v>
      </c>
      <c r="BD227" s="4">
        <v>0</v>
      </c>
      <c r="BE227" s="4">
        <v>7.510688135671838E-05</v>
      </c>
      <c r="BF227" s="4">
        <v>8.00292162984517E-05</v>
      </c>
      <c r="BG227" s="4">
        <v>0</v>
      </c>
    </row>
    <row r="228" spans="1:59" ht="12.75">
      <c r="A228" t="s">
        <v>43</v>
      </c>
      <c r="B228" s="19">
        <v>0.4110904991886847</v>
      </c>
      <c r="C228" s="19">
        <v>0.7381765234075716</v>
      </c>
      <c r="D228" s="19">
        <v>0.7127732517732523</v>
      </c>
      <c r="E228" s="19">
        <v>0.5930203249479284</v>
      </c>
      <c r="F228" s="19">
        <v>0.8141980365937128</v>
      </c>
      <c r="G228" s="19">
        <v>0.8364234063190392</v>
      </c>
      <c r="H228" s="19">
        <v>0.837070925056366</v>
      </c>
      <c r="I228" s="19">
        <v>0.925625843538759</v>
      </c>
      <c r="J228" s="19">
        <v>0.9298027703556132</v>
      </c>
      <c r="K228" s="19">
        <v>0.9307742439697401</v>
      </c>
      <c r="L228" s="19">
        <v>0.9506517077985078</v>
      </c>
      <c r="M228" s="19">
        <v>0.9045736194867892</v>
      </c>
      <c r="N228" s="19">
        <v>0.9595398392051769</v>
      </c>
      <c r="O228" s="19">
        <v>0.9639896517609732</v>
      </c>
      <c r="P228" s="19">
        <v>0.964376272936864</v>
      </c>
      <c r="Q228" s="19">
        <v>0.9601129277446954</v>
      </c>
      <c r="R228" s="19">
        <v>0.9339652674293563</v>
      </c>
      <c r="S228" s="19">
        <v>0.9100107069416508</v>
      </c>
      <c r="T228" s="19">
        <v>0.9384506542346124</v>
      </c>
      <c r="U228" s="19">
        <v>0.921301403230248</v>
      </c>
      <c r="V228" s="19">
        <v>0.9018870541706546</v>
      </c>
      <c r="W228" s="4">
        <v>0.9073942703135807</v>
      </c>
      <c r="X228" s="4">
        <v>0.9089365833475254</v>
      </c>
      <c r="Y228" s="4">
        <v>0.9238925076629059</v>
      </c>
      <c r="Z228" s="4">
        <v>0.9116967511565132</v>
      </c>
      <c r="AA228" s="4">
        <v>0.8097031933741604</v>
      </c>
      <c r="AB228" s="4">
        <v>0.9216581785138722</v>
      </c>
      <c r="AC228" s="4">
        <v>0.9361690111680303</v>
      </c>
      <c r="AD228" s="4"/>
      <c r="AE228" t="s">
        <v>43</v>
      </c>
      <c r="AF228" s="19">
        <v>0.014563415475216498</v>
      </c>
      <c r="AG228" s="19">
        <v>0.058686986862886</v>
      </c>
      <c r="AH228" s="19">
        <v>0.054154813567574275</v>
      </c>
      <c r="AI228" s="19">
        <v>0.048319230564677</v>
      </c>
      <c r="AJ228" s="19">
        <v>0.11417045242003047</v>
      </c>
      <c r="AK228" s="19">
        <v>0.14384672421644173</v>
      </c>
      <c r="AL228" s="19">
        <v>0.16301276835650533</v>
      </c>
      <c r="AM228" s="19">
        <v>0.16090317186009598</v>
      </c>
      <c r="AN228" s="19">
        <v>0.17392034801460124</v>
      </c>
      <c r="AO228" s="19">
        <v>0.1858067745264808</v>
      </c>
      <c r="AP228" s="19">
        <v>0.1821123966913278</v>
      </c>
      <c r="AQ228" s="19">
        <v>0.20261365338400533</v>
      </c>
      <c r="AR228" s="19">
        <v>0.18452479700277186</v>
      </c>
      <c r="AS228" s="19">
        <v>0.1760693638325617</v>
      </c>
      <c r="AT228" s="19">
        <v>0.16300299008627225</v>
      </c>
      <c r="AU228" s="19">
        <v>0.15941913576114886</v>
      </c>
      <c r="AV228" s="19">
        <v>0.11738521944915713</v>
      </c>
      <c r="AW228" s="19">
        <v>0.10142586806192362</v>
      </c>
      <c r="AX228" s="19">
        <v>0.14317013037342283</v>
      </c>
      <c r="AY228" s="19">
        <v>0.16523498680694812</v>
      </c>
      <c r="AZ228" s="19">
        <v>0.15180692311002933</v>
      </c>
      <c r="BA228" s="4">
        <v>0.16147092303715255</v>
      </c>
      <c r="BB228" s="4">
        <v>0.14795862261485393</v>
      </c>
      <c r="BC228" s="4">
        <v>0.14260977756716847</v>
      </c>
      <c r="BD228" s="4">
        <v>0.13448602023678186</v>
      </c>
      <c r="BE228" s="4">
        <v>0.13206754645110316</v>
      </c>
      <c r="BF228" s="4">
        <v>0.10561397279545544</v>
      </c>
      <c r="BG228" s="4">
        <v>0.10382349943887977</v>
      </c>
    </row>
    <row r="229" spans="1:59" ht="12.75">
      <c r="A229" t="s">
        <v>44</v>
      </c>
      <c r="B229" s="19">
        <v>0.5889095008113153</v>
      </c>
      <c r="C229" s="19">
        <v>0.26182347659242855</v>
      </c>
      <c r="D229" s="19">
        <v>0.27002028573246706</v>
      </c>
      <c r="E229" s="19">
        <v>0.40548894639858435</v>
      </c>
      <c r="F229" s="19">
        <v>0.18512976595548317</v>
      </c>
      <c r="G229" s="19">
        <v>0.1627516455221845</v>
      </c>
      <c r="H229" s="19">
        <v>0.1622918131620277</v>
      </c>
      <c r="I229" s="19">
        <v>0.05703951083524988</v>
      </c>
      <c r="J229" s="19">
        <v>0.0701972296443867</v>
      </c>
      <c r="K229" s="19">
        <v>0.06919908868043861</v>
      </c>
      <c r="L229" s="19">
        <v>0.04919148332237827</v>
      </c>
      <c r="M229" s="19">
        <v>0.055794613035941326</v>
      </c>
      <c r="N229" s="19">
        <v>0.0401333420484999</v>
      </c>
      <c r="O229" s="19">
        <v>0.035997450863791275</v>
      </c>
      <c r="P229" s="19">
        <v>0.0355318140811317</v>
      </c>
      <c r="Q229" s="19">
        <v>0.03988707225530465</v>
      </c>
      <c r="R229" s="19">
        <v>0.06603473257064382</v>
      </c>
      <c r="S229" s="19">
        <v>0.0899892930583493</v>
      </c>
      <c r="T229" s="19">
        <v>0.06154934576538752</v>
      </c>
      <c r="U229" s="19">
        <v>0.07869859676975192</v>
      </c>
      <c r="V229" s="19">
        <v>0.09811294582934534</v>
      </c>
      <c r="W229" s="4">
        <v>0.09112072530264449</v>
      </c>
      <c r="X229" s="4">
        <v>0.0910634166524745</v>
      </c>
      <c r="Y229" s="4">
        <v>0.07579074601639434</v>
      </c>
      <c r="Z229" s="4">
        <v>0.08830324884348693</v>
      </c>
      <c r="AA229" s="4">
        <v>0.08264499529388127</v>
      </c>
      <c r="AB229" s="4">
        <v>0.07724701647043268</v>
      </c>
      <c r="AC229" s="4">
        <v>0.0631254194125576</v>
      </c>
      <c r="AD229" s="4"/>
      <c r="AE229" t="s">
        <v>44</v>
      </c>
      <c r="AF229" s="19">
        <v>0.06758017009003102</v>
      </c>
      <c r="AG229" s="19">
        <v>0.07153314588559974</v>
      </c>
      <c r="AH229" s="19">
        <v>0.06997006498327739</v>
      </c>
      <c r="AI229" s="19">
        <v>0.10806158473257237</v>
      </c>
      <c r="AJ229" s="19">
        <v>0.09565976110505327</v>
      </c>
      <c r="AK229" s="19">
        <v>0.10278291658996329</v>
      </c>
      <c r="AL229" s="19">
        <v>0.12472833266996912</v>
      </c>
      <c r="AM229" s="19">
        <v>0.0384681367104518</v>
      </c>
      <c r="AN229" s="19">
        <v>0.050091316150859835</v>
      </c>
      <c r="AO229" s="19">
        <v>0.054737664733678255</v>
      </c>
      <c r="AP229" s="19">
        <v>0.03644337336896691</v>
      </c>
      <c r="AQ229" s="19">
        <v>0.04859613708188779</v>
      </c>
      <c r="AR229" s="19">
        <v>0.025178099609591525</v>
      </c>
      <c r="AS229" s="19">
        <v>0.02325058010674068</v>
      </c>
      <c r="AT229" s="19">
        <v>0.02091516149950666</v>
      </c>
      <c r="AU229" s="19">
        <v>0.021197260909031363</v>
      </c>
      <c r="AV229" s="19">
        <v>0.02294300372909966</v>
      </c>
      <c r="AW229" s="19">
        <v>0.023146525288284286</v>
      </c>
      <c r="AX229" s="19">
        <v>0.022572637925594125</v>
      </c>
      <c r="AY229" s="19">
        <v>0.034022148637145526</v>
      </c>
      <c r="AZ229" s="19">
        <v>0.04298282631622442</v>
      </c>
      <c r="BA229" s="4">
        <v>0.0450692380219663</v>
      </c>
      <c r="BB229" s="4">
        <v>0.04363191888609012</v>
      </c>
      <c r="BC229" s="4">
        <v>0.03544440965219192</v>
      </c>
      <c r="BD229" s="4">
        <v>0.040251445989233324</v>
      </c>
      <c r="BE229" s="4">
        <v>0.038459757651091504</v>
      </c>
      <c r="BF229" s="4">
        <v>0.024111483815841016</v>
      </c>
      <c r="BG229" s="4">
        <v>0.019514764067378225</v>
      </c>
    </row>
    <row r="230" spans="2:33" ht="12.75">
      <c r="B230" s="4"/>
      <c r="AF230" s="4"/>
      <c r="AG230" s="4"/>
    </row>
    <row r="231" spans="2:33" ht="12.75">
      <c r="B231" s="4"/>
      <c r="AF231" s="4"/>
      <c r="AG231" s="4"/>
    </row>
    <row r="232" spans="2:33" ht="12.75">
      <c r="B232" s="4"/>
      <c r="AF232" s="4"/>
      <c r="AG232" s="4"/>
    </row>
    <row r="233" spans="2:33" ht="12.75">
      <c r="B233" s="4"/>
      <c r="AF233" s="4"/>
      <c r="AG233" s="4"/>
    </row>
    <row r="234" spans="2:33" ht="12.75">
      <c r="B234" s="4"/>
      <c r="AF234" s="4"/>
      <c r="AG234" s="4"/>
    </row>
    <row r="235" spans="2:33" ht="12.75">
      <c r="B235" s="4"/>
      <c r="AF235" s="4"/>
      <c r="AG235" s="4"/>
    </row>
    <row r="236" spans="1:51" ht="12.75">
      <c r="A236" s="1" t="s">
        <v>68</v>
      </c>
      <c r="B236" s="5">
        <v>1983</v>
      </c>
      <c r="C236" s="5">
        <v>1984</v>
      </c>
      <c r="D236" s="5" t="s">
        <v>21</v>
      </c>
      <c r="E236" s="5" t="s">
        <v>22</v>
      </c>
      <c r="F236" s="5" t="s">
        <v>23</v>
      </c>
      <c r="G236" s="5" t="s">
        <v>24</v>
      </c>
      <c r="H236" s="5" t="s">
        <v>25</v>
      </c>
      <c r="I236" s="5" t="s">
        <v>26</v>
      </c>
      <c r="J236" s="5" t="s">
        <v>27</v>
      </c>
      <c r="K236" s="5" t="s">
        <v>28</v>
      </c>
      <c r="L236" s="5" t="s">
        <v>29</v>
      </c>
      <c r="M236" s="5" t="s">
        <v>30</v>
      </c>
      <c r="N236" s="5">
        <v>1995</v>
      </c>
      <c r="O236" s="7">
        <v>1996</v>
      </c>
      <c r="P236" s="7">
        <v>1997</v>
      </c>
      <c r="Q236" s="1">
        <v>1998</v>
      </c>
      <c r="R236" s="1">
        <v>1999</v>
      </c>
      <c r="S236" s="1">
        <v>2000</v>
      </c>
      <c r="T236" s="1">
        <v>2001</v>
      </c>
      <c r="U236" s="1">
        <v>2002</v>
      </c>
      <c r="V236" s="1">
        <v>2003</v>
      </c>
      <c r="W236" s="1">
        <v>2004</v>
      </c>
      <c r="X236" s="21">
        <v>2005</v>
      </c>
      <c r="Y236" s="21">
        <v>2006</v>
      </c>
      <c r="Z236" s="21">
        <v>2007</v>
      </c>
      <c r="AA236" s="21">
        <v>2008</v>
      </c>
      <c r="AB236" s="21">
        <v>2009</v>
      </c>
      <c r="AC236" s="21">
        <v>2010</v>
      </c>
      <c r="AD236" s="21"/>
      <c r="AE236" s="1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7"/>
      <c r="AT236" s="7"/>
      <c r="AU236" s="1"/>
      <c r="AV236" s="1"/>
      <c r="AW236" s="1"/>
      <c r="AX236" s="1"/>
      <c r="AY236" s="1"/>
    </row>
    <row r="237" spans="1:51" ht="12.75">
      <c r="A237" s="16" t="s">
        <v>79</v>
      </c>
      <c r="B237" s="5" t="s">
        <v>69</v>
      </c>
      <c r="C237" s="5" t="s">
        <v>69</v>
      </c>
      <c r="D237" s="5" t="s">
        <v>69</v>
      </c>
      <c r="E237" s="5" t="s">
        <v>69</v>
      </c>
      <c r="F237" s="5" t="s">
        <v>69</v>
      </c>
      <c r="G237" s="5" t="s">
        <v>69</v>
      </c>
      <c r="H237" s="5" t="s">
        <v>69</v>
      </c>
      <c r="I237" s="5" t="s">
        <v>69</v>
      </c>
      <c r="J237" s="5" t="s">
        <v>69</v>
      </c>
      <c r="K237" s="5" t="s">
        <v>69</v>
      </c>
      <c r="L237" s="5" t="s">
        <v>69</v>
      </c>
      <c r="M237" s="5" t="s">
        <v>69</v>
      </c>
      <c r="N237" s="5" t="s">
        <v>69</v>
      </c>
      <c r="O237" s="5" t="s">
        <v>69</v>
      </c>
      <c r="P237" s="5" t="s">
        <v>69</v>
      </c>
      <c r="Q237" s="5" t="s">
        <v>69</v>
      </c>
      <c r="R237" s="5" t="s">
        <v>69</v>
      </c>
      <c r="S237" s="5" t="s">
        <v>69</v>
      </c>
      <c r="T237" s="5" t="s">
        <v>69</v>
      </c>
      <c r="U237" s="5" t="s">
        <v>69</v>
      </c>
      <c r="V237" s="5" t="s">
        <v>69</v>
      </c>
      <c r="W237" s="5" t="s">
        <v>69</v>
      </c>
      <c r="X237" s="5" t="s">
        <v>69</v>
      </c>
      <c r="Y237" s="5" t="s">
        <v>69</v>
      </c>
      <c r="Z237" s="24" t="s">
        <v>32</v>
      </c>
      <c r="AA237" s="24" t="s">
        <v>32</v>
      </c>
      <c r="AB237" s="24" t="s">
        <v>32</v>
      </c>
      <c r="AC237" s="24" t="s">
        <v>32</v>
      </c>
      <c r="AD237" s="24"/>
      <c r="AE237" s="16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</row>
    <row r="238" spans="2:33" ht="12.75">
      <c r="B238" s="4"/>
      <c r="AF238" s="4"/>
      <c r="AG238" s="4"/>
    </row>
    <row r="239" spans="1:51" ht="12.75">
      <c r="A239" t="s">
        <v>40</v>
      </c>
      <c r="B239" s="4">
        <v>1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</row>
    <row r="240" spans="1:51" ht="12.75">
      <c r="A240" t="s">
        <v>41</v>
      </c>
      <c r="B240" s="4">
        <v>0.1462227451724327</v>
      </c>
      <c r="C240" s="4">
        <v>0.14859954747649906</v>
      </c>
      <c r="D240" s="4">
        <v>0.14639552415749685</v>
      </c>
      <c r="E240" s="4">
        <v>0.14532361142765424</v>
      </c>
      <c r="F240" s="4">
        <v>0.14926163234196002</v>
      </c>
      <c r="G240" s="4">
        <v>0.15137630109292824</v>
      </c>
      <c r="H240" s="4">
        <v>0.15253299197275055</v>
      </c>
      <c r="I240" s="4">
        <v>0.14455619630661176</v>
      </c>
      <c r="J240" s="4">
        <v>0.14108893890803992</v>
      </c>
      <c r="K240" s="4">
        <v>0.1338051689405124</v>
      </c>
      <c r="L240" s="4">
        <v>0.13051119258387434</v>
      </c>
      <c r="M240" s="4">
        <v>0.1297930485797702</v>
      </c>
      <c r="N240" s="4">
        <v>0.12275619282735535</v>
      </c>
      <c r="O240" s="4">
        <v>0.12127225371894479</v>
      </c>
      <c r="P240" s="4">
        <v>0.11538696180078917</v>
      </c>
      <c r="Q240" s="4">
        <v>0.11448456145880165</v>
      </c>
      <c r="R240" s="4">
        <v>0.11395774627474727</v>
      </c>
      <c r="S240" s="4">
        <v>0.11178691763483384</v>
      </c>
      <c r="T240" s="4">
        <v>0.10478236748290343</v>
      </c>
      <c r="U240" s="4">
        <v>0.10273798678920666</v>
      </c>
      <c r="V240" s="4">
        <v>0.10219682070699114</v>
      </c>
      <c r="W240" s="4">
        <v>0.10433861606625983</v>
      </c>
      <c r="X240" s="4">
        <v>0.10132852599442992</v>
      </c>
      <c r="Y240" s="4">
        <v>0.09944023929808056</v>
      </c>
      <c r="Z240" s="4">
        <v>0.09881584172847495</v>
      </c>
      <c r="AA240" s="4">
        <v>0.09094063775191974</v>
      </c>
      <c r="AB240" s="4">
        <v>0.09353722465400127</v>
      </c>
      <c r="AC240" s="4">
        <v>0.10466689531862428</v>
      </c>
      <c r="AD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</row>
    <row r="241" spans="1:51" ht="12.75">
      <c r="A241" t="s">
        <v>42</v>
      </c>
      <c r="B241" s="4">
        <v>0.22649957818644362</v>
      </c>
      <c r="C241" s="4">
        <v>0.24135071664468766</v>
      </c>
      <c r="D241" s="4">
        <v>0.2459725212114574</v>
      </c>
      <c r="E241" s="4">
        <v>0.2477780303727112</v>
      </c>
      <c r="F241" s="4">
        <v>0.23100430347978662</v>
      </c>
      <c r="G241" s="4">
        <v>0.21268340047856193</v>
      </c>
      <c r="H241" s="4">
        <v>0.19306453507351468</v>
      </c>
      <c r="I241" s="4">
        <v>0.1865984106972777</v>
      </c>
      <c r="J241" s="4">
        <v>0.18750222000062033</v>
      </c>
      <c r="K241" s="4">
        <v>0.16575729194115865</v>
      </c>
      <c r="L241" s="4">
        <v>0.158522048652494</v>
      </c>
      <c r="M241" s="4">
        <v>0.15154215905704874</v>
      </c>
      <c r="N241" s="4">
        <v>0.1485415585061606</v>
      </c>
      <c r="O241" s="4">
        <v>0.14425813934182713</v>
      </c>
      <c r="P241" s="4">
        <v>0.1374764751397053</v>
      </c>
      <c r="Q241" s="4">
        <v>0.14055012221862725</v>
      </c>
      <c r="R241" s="4">
        <v>0.14031484354363402</v>
      </c>
      <c r="S241" s="4">
        <v>0.14336467888919516</v>
      </c>
      <c r="T241" s="4">
        <v>0.14485798917390408</v>
      </c>
      <c r="U241" s="4">
        <v>0.1476781939748956</v>
      </c>
      <c r="V241" s="4">
        <v>0.1588238196982274</v>
      </c>
      <c r="W241" s="4">
        <v>0.15709933841112675</v>
      </c>
      <c r="X241" s="4">
        <v>0.16675028894433944</v>
      </c>
      <c r="Y241" s="4">
        <v>0.16690513333651893</v>
      </c>
      <c r="Z241" s="4">
        <v>0.1722772620224061</v>
      </c>
      <c r="AA241" s="4">
        <v>0.1840988394518688</v>
      </c>
      <c r="AB241" s="4">
        <v>0.1624203836979256</v>
      </c>
      <c r="AC241" s="4">
        <v>0.1577066627532745</v>
      </c>
      <c r="AD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</row>
    <row r="242" spans="1:51" ht="12.75">
      <c r="A242" t="s">
        <v>43</v>
      </c>
      <c r="B242" s="4">
        <v>0.48051583407528076</v>
      </c>
      <c r="C242" s="4">
        <v>0.4624901460542195</v>
      </c>
      <c r="D242" s="4">
        <v>0.4655138770613804</v>
      </c>
      <c r="E242" s="4">
        <v>0.4635206338639245</v>
      </c>
      <c r="F242" s="4">
        <v>0.4814773774569005</v>
      </c>
      <c r="G242" s="4">
        <v>0.4936685045510594</v>
      </c>
      <c r="H242" s="4">
        <v>0.5131851265172652</v>
      </c>
      <c r="I242" s="4">
        <v>0.5223628184569812</v>
      </c>
      <c r="J242" s="4">
        <v>0.5180464205467493</v>
      </c>
      <c r="K242" s="4">
        <v>0.5366113696968242</v>
      </c>
      <c r="L242" s="4">
        <v>0.5272092665736071</v>
      </c>
      <c r="M242" s="4">
        <v>0.5281866615719732</v>
      </c>
      <c r="N242" s="4">
        <v>0.5381518861241287</v>
      </c>
      <c r="O242" s="4">
        <v>0.5484978319099049</v>
      </c>
      <c r="P242" s="4">
        <v>0.5554097319080769</v>
      </c>
      <c r="Q242" s="4">
        <v>0.5493819813543396</v>
      </c>
      <c r="R242" s="4">
        <v>0.5438169626667458</v>
      </c>
      <c r="S242" s="4">
        <v>0.5375868833070027</v>
      </c>
      <c r="T242" s="4">
        <v>0.54443802002731</v>
      </c>
      <c r="U242" s="4">
        <v>0.5352666201924322</v>
      </c>
      <c r="V242" s="4">
        <v>0.5250377472979758</v>
      </c>
      <c r="W242" s="4">
        <v>0.5257457058610419</v>
      </c>
      <c r="X242" s="4">
        <v>0.5263945844061544</v>
      </c>
      <c r="Y242" s="4">
        <v>0.5346171352477049</v>
      </c>
      <c r="Z242" s="4">
        <v>0.5349317437887487</v>
      </c>
      <c r="AA242" s="4">
        <v>0.5191822292389005</v>
      </c>
      <c r="AB242" s="4">
        <v>0.5220367832349538</v>
      </c>
      <c r="AC242" s="4">
        <v>0.5290569974540443</v>
      </c>
      <c r="AD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</row>
    <row r="243" spans="1:51" ht="12.75">
      <c r="A243" t="s">
        <v>44</v>
      </c>
      <c r="B243" s="4">
        <v>0.14676184256584282</v>
      </c>
      <c r="C243" s="4">
        <v>0.14755958982459377</v>
      </c>
      <c r="D243" s="4">
        <v>0.1421180775696653</v>
      </c>
      <c r="E243" s="4">
        <v>0.14337772433571006</v>
      </c>
      <c r="F243" s="4">
        <v>0.1382566867213528</v>
      </c>
      <c r="G243" s="4">
        <v>0.14227179387745054</v>
      </c>
      <c r="H243" s="4">
        <v>0.14121734643646952</v>
      </c>
      <c r="I243" s="4">
        <v>0.14648257453912927</v>
      </c>
      <c r="J243" s="4">
        <v>0.1533624205445906</v>
      </c>
      <c r="K243" s="4">
        <v>0.1638261694215047</v>
      </c>
      <c r="L243" s="4">
        <v>0.18375749219002446</v>
      </c>
      <c r="M243" s="4">
        <v>0.19047813079120782</v>
      </c>
      <c r="N243" s="4">
        <v>0.19055036254235536</v>
      </c>
      <c r="O243" s="4">
        <v>0.18597177502932327</v>
      </c>
      <c r="P243" s="4">
        <v>0.19172683115142858</v>
      </c>
      <c r="Q243" s="4">
        <v>0.1955833349682315</v>
      </c>
      <c r="R243" s="4">
        <v>0.2019104475148728</v>
      </c>
      <c r="S243" s="4">
        <v>0.2072615201689684</v>
      </c>
      <c r="T243" s="4">
        <v>0.2059216233158826</v>
      </c>
      <c r="U243" s="4">
        <v>0.21431719904346558</v>
      </c>
      <c r="V243" s="4">
        <v>0.21394161229680575</v>
      </c>
      <c r="W243" s="4">
        <v>0.21281633966157165</v>
      </c>
      <c r="X243" s="4">
        <v>0.20552660065507625</v>
      </c>
      <c r="Y243" s="4">
        <v>0.19903749211769559</v>
      </c>
      <c r="Z243" s="4">
        <v>0.19397515246037028</v>
      </c>
      <c r="AA243" s="4">
        <v>0.20577829355731095</v>
      </c>
      <c r="AB243" s="4">
        <v>0.22200560841311928</v>
      </c>
      <c r="AC243" s="4">
        <v>0.2085694444740569</v>
      </c>
      <c r="AD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</row>
    <row r="244" spans="2:33" ht="12.75">
      <c r="B244" s="4"/>
      <c r="AF244" s="4"/>
      <c r="AG244" s="4"/>
    </row>
    <row r="246" ht="12.75">
      <c r="A246" s="17" t="s">
        <v>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2003-07-08T11:54:27Z</dcterms:created>
  <dcterms:modified xsi:type="dcterms:W3CDTF">2011-10-17T13:59:40Z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