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<sst xmlns="http://schemas.openxmlformats.org/spreadsheetml/2006/main" count="237" uniqueCount="41">
  <si>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</si>
  <si>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</si>
  <si>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</si>
  <si>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</si>
  <si>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</si>
  <si>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</si>
  <si>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</si>
  <si>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</si>
  <si>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</si>
  <si>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</si>
  <si>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</si>
  <si>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</si>
  <si>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</si>
  <si>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</si>
  <si>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</si>
  <si>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</si>
  <si>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</si>
  <si>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</si>
  <si>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</si>
  <si>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</si>
  <si>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</si>
  <si>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</si>
  <si>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</si>
  <si>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</si>
  <si>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</si>
  <si>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</si>
  <si>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</si>
  <si>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</si>
  <si>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</si>
  <si>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Anne Arundel County</t>
  </si>
  <si>
    <t>Population 1 year and over in households</t>
  </si>
  <si>
    <t>Population 16 years and over</t>
  </si>
  <si>
    <t>* Total migration is the sum of interstate and intra state and foreign migration</t>
  </si>
  <si>
    <t>Source: 2007 to 2011 American Community Survey. Prepared by the Maryland Department of Planning.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</si>
  <si>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</si>
  <si>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</si>
  <si>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</si>
  <si>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Educational Attainment and Income Characteristics of Migrants, 2007 to 2011  (Foreign Migration)*  </t>
  </si>
  <si>
    <t>Educational Attainment and Income Characteristics of Migrants, 2007 to 2011  (Interstate Migration)*</t>
  </si>
  <si>
    <t>Educational Attainment and Income Characteristics of Migrants, 2007 to 2011  (Intra State Migration)*</t>
  </si>
  <si>
    <t>Educational Attainment and Income Characteristics of Migrants, 2007 to 2011  (Total Migration)*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</si>
</sst>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Anne Arundel County</v>
      </c>
      <c r="B3" s="49" t="s">
        <v>40</v>
      </c>
      <c r="C3" s="49"/>
      <c r="D3" s="49"/>
      <c r="E3" s="49"/>
      <c r="F3" s="49"/>
      <c r="G3" s="49"/>
      <c r="H3" s="49"/>
      <c r="I3" s="49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6" t="s">
        <v>0</v>
      </c>
      <c r="C5" s="47"/>
      <c r="D5" s="48"/>
      <c r="E5" s="46" t="s">
        <v>1</v>
      </c>
      <c r="F5" s="47"/>
      <c r="G5" s="48"/>
      <c r="H5" s="46" t="s">
        <v>2</v>
      </c>
      <c r="I5" s="48"/>
      <c r="K5" s="21"/>
    </row>
    <row r="6" spans="1:11" ht="14.25">
      <c r="A6" s="22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23" t="s">
        <v>7</v>
      </c>
      <c r="B7" s="9">
        <f>Intra!B7+Inter!B7+Foreign!B7</f>
        <v>22443</v>
      </c>
      <c r="C7" s="19">
        <f>((SQRT((Intra!C7/1.645)^2+(Inter!C7/1.645)^2+(Foreign!C7/1.645)^2))*1.645)</f>
        <v>1285.242778622</v>
      </c>
      <c r="D7" s="11">
        <f aca="true" t="shared" si="0" ref="D7:D12">B7/B$7</f>
        <v>1</v>
      </c>
      <c r="E7" s="9">
        <f>Intra!E7+Inter!E7+Foreign!E7</f>
        <v>12357</v>
      </c>
      <c r="F7" s="10">
        <f>((SQRT((Intra!F7/1.645)^2+(Inter!F7/1.645)^2+(Foreign!F7/1.645)^2))*1.645)</f>
        <v>898.2883724060999</v>
      </c>
      <c r="G7" s="1">
        <f aca="true" t="shared" si="1" ref="G7:G12">E7/E$7</f>
        <v>1</v>
      </c>
      <c r="H7" s="17">
        <f>Intra!H7+Inter!H7+Foreign!H7</f>
        <v>10086</v>
      </c>
      <c r="I7" s="18">
        <f>((SQRT((Intra!I7/1.645)^2+(Inter!I7/1.645)^2+(Foreign!I7/1.645)^2))*1.645)</f>
        <v>1568.0468742993621</v>
      </c>
      <c r="K7" s="21"/>
    </row>
    <row r="8" spans="1:11" ht="14.25">
      <c r="A8" s="24" t="s">
        <v>8</v>
      </c>
      <c r="B8" s="9">
        <f>Intra!B8+Inter!B8+Foreign!B8</f>
        <v>2714</v>
      </c>
      <c r="C8" s="19">
        <f>((SQRT((Intra!C8/1.645)^2+(Inter!C8/1.645)^2+(Foreign!C8/1.645)^2))*1.645)</f>
        <v>477.7562139836592</v>
      </c>
      <c r="D8" s="11">
        <f t="shared" si="0"/>
        <v>0.12092857461123736</v>
      </c>
      <c r="E8" s="9">
        <f>Intra!E8+Inter!E8+Foreign!E8</f>
        <v>1035</v>
      </c>
      <c r="F8" s="10">
        <f>((SQRT((Intra!F8/1.645)^2+(Inter!F8/1.645)^2+(Foreign!F8/1.645)^2))*1.645)</f>
        <v>260.5551764981844</v>
      </c>
      <c r="G8" s="1">
        <f t="shared" si="1"/>
        <v>0.08375819373634377</v>
      </c>
      <c r="H8" s="17">
        <f>Intra!H8+Inter!H8+Foreign!H8</f>
        <v>1679</v>
      </c>
      <c r="I8" s="18">
        <f>((SQRT((Intra!I8/1.645)^2+(Inter!I8/1.645)^2+(Foreign!I8/1.645)^2))*1.645)</f>
        <v>544.1874676984025</v>
      </c>
      <c r="K8" s="21"/>
    </row>
    <row r="9" spans="1:11" ht="14.25">
      <c r="A9" s="24" t="s">
        <v>9</v>
      </c>
      <c r="B9" s="9">
        <f>Intra!B9+Inter!B9+Foreign!B9</f>
        <v>3825</v>
      </c>
      <c r="C9" s="10">
        <f>((SQRT((Intra!C9/1.645)^2+(Inter!C9/1.645)^2+(Foreign!C9/1.645)^2))*1.645)</f>
        <v>505.01683140267716</v>
      </c>
      <c r="D9" s="11">
        <f t="shared" si="0"/>
        <v>0.17043176045983158</v>
      </c>
      <c r="E9" s="9">
        <f>Intra!E9+Inter!E9+Foreign!E9</f>
        <v>3203</v>
      </c>
      <c r="F9" s="10">
        <f>((SQRT((Intra!F9/1.645)^2+(Inter!F9/1.645)^2+(Foreign!F9/1.645)^2))*1.645)</f>
        <v>464.5621594576984</v>
      </c>
      <c r="G9" s="1">
        <f t="shared" si="1"/>
        <v>0.25920530873189285</v>
      </c>
      <c r="H9" s="17">
        <f>Intra!H9+Inter!H9+Foreign!H9</f>
        <v>622</v>
      </c>
      <c r="I9" s="18">
        <f>((SQRT((Intra!I9/1.645)^2+(Inter!I9/1.645)^2+(Foreign!I9/1.645)^2))*1.645)</f>
        <v>686.1923928462046</v>
      </c>
      <c r="K9" s="21"/>
    </row>
    <row r="10" spans="1:11" ht="14.25">
      <c r="A10" s="24" t="s">
        <v>10</v>
      </c>
      <c r="B10" s="9">
        <f>Intra!B10+Inter!B10+Foreign!B10</f>
        <v>6618</v>
      </c>
      <c r="C10" s="19">
        <f>((SQRT((Intra!C10/1.645)^2+(Inter!C10/1.645)^2+(Foreign!C10/1.645)^2))*1.645)</f>
        <v>699.4862400362141</v>
      </c>
      <c r="D10" s="11">
        <f t="shared" si="0"/>
        <v>0.29488036358775566</v>
      </c>
      <c r="E10" s="9">
        <f>Intra!E10+Inter!E10+Foreign!E10</f>
        <v>3911</v>
      </c>
      <c r="F10" s="10">
        <f>((SQRT((Intra!F10/1.645)^2+(Inter!F10/1.645)^2+(Foreign!F10/1.645)^2))*1.645)</f>
        <v>534.506314275145</v>
      </c>
      <c r="G10" s="1">
        <f t="shared" si="1"/>
        <v>0.316500768795015</v>
      </c>
      <c r="H10" s="17">
        <f>Intra!H10+Inter!H10+Foreign!H10</f>
        <v>2707</v>
      </c>
      <c r="I10" s="18">
        <f>((SQRT((Intra!I10/1.645)^2+(Inter!I10/1.645)^2+(Foreign!I10/1.645)^2))*1.645)</f>
        <v>880.3283478339205</v>
      </c>
      <c r="K10" s="21"/>
    </row>
    <row r="11" spans="1:11" s="2" customFormat="1" ht="14.25">
      <c r="A11" s="24" t="s">
        <v>11</v>
      </c>
      <c r="B11" s="9">
        <f>Intra!B11+Inter!B11+Foreign!B11</f>
        <v>5960</v>
      </c>
      <c r="C11" s="10">
        <f>((SQRT((Intra!C11/1.645)^2+(Inter!C11/1.645)^2+(Foreign!C11/1.645)^2))*1.645)</f>
        <v>672.6165326543795</v>
      </c>
      <c r="D11" s="11">
        <f t="shared" si="0"/>
        <v>0.26556164505636504</v>
      </c>
      <c r="E11" s="9">
        <f>Intra!E11+Inter!E11+Foreign!E11</f>
        <v>2748</v>
      </c>
      <c r="F11" s="10">
        <f>((SQRT((Intra!F11/1.645)^2+(Inter!F11/1.645)^2+(Foreign!F11/1.645)^2))*1.645)</f>
        <v>392.93765408777</v>
      </c>
      <c r="G11" s="1">
        <f t="shared" si="1"/>
        <v>0.22238407380432143</v>
      </c>
      <c r="H11" s="17">
        <f>Intra!H11+Inter!H11+Foreign!H11</f>
        <v>3212</v>
      </c>
      <c r="I11" s="18">
        <f>((SQRT((Intra!I11/1.645)^2+(Inter!I11/1.645)^2+(Foreign!I11/1.645)^2))*1.645)</f>
        <v>778.9820280340233</v>
      </c>
      <c r="K11" s="21"/>
    </row>
    <row r="12" spans="1:11" s="2" customFormat="1" ht="14.25">
      <c r="A12" s="24" t="s">
        <v>12</v>
      </c>
      <c r="B12" s="9">
        <f>Intra!B12+Inter!B12+Foreign!B12</f>
        <v>3326</v>
      </c>
      <c r="C12" s="10">
        <f>((SQRT((Intra!C12/1.645)^2+(Inter!C12/1.645)^2+(Foreign!C12/1.645)^2))*1.645)</f>
        <v>476.4714052280577</v>
      </c>
      <c r="D12" s="11">
        <f t="shared" si="0"/>
        <v>0.1481976562848104</v>
      </c>
      <c r="E12" s="9">
        <f>Intra!E12+Inter!E12+Foreign!E12</f>
        <v>1460</v>
      </c>
      <c r="F12" s="10">
        <f>((SQRT((Intra!F12/1.645)^2+(Inter!F12/1.645)^2+(Foreign!F12/1.645)^2))*1.645)</f>
        <v>287.17242207426534</v>
      </c>
      <c r="G12" s="1">
        <f t="shared" si="1"/>
        <v>0.11815165493242696</v>
      </c>
      <c r="H12" s="17">
        <f>Intra!H12+Inter!H12+Foreign!H12</f>
        <v>1866</v>
      </c>
      <c r="I12" s="18">
        <f>((SQRT((Intra!I12/1.645)^2+(Inter!I12/1.645)^2+(Foreign!I12/1.645)^2))*1.645)</f>
        <v>556.3209505312558</v>
      </c>
      <c r="K12" s="21"/>
    </row>
    <row r="13" spans="1:11" s="2" customFormat="1" ht="14.25">
      <c r="A13" s="24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22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23" t="s">
        <v>30</v>
      </c>
      <c r="B15" s="9">
        <f>Intra!B15+Inter!B15+Foreign!B15</f>
        <v>32901</v>
      </c>
      <c r="C15" s="10">
        <f>((SQRT((Intra!C15/1.645)^2+(Inter!C15/1.645)^2+(Foreign!C15/1.645)^2))*1.645)</f>
        <v>2255.3327914079555</v>
      </c>
      <c r="D15" s="11">
        <f>B15/B$15</f>
        <v>1</v>
      </c>
      <c r="E15" s="9">
        <f>Intra!E15+Inter!E15+Foreign!E15</f>
        <v>18470</v>
      </c>
      <c r="F15" s="10">
        <f>((SQRT((Intra!F15/1.645)^2+(Inter!F15/1.645)^2+(Foreign!F15/1.645)^2))*1.645)</f>
        <v>1494.476496971431</v>
      </c>
      <c r="G15" s="1">
        <f>E15/E$15</f>
        <v>1</v>
      </c>
      <c r="H15" s="17">
        <f>Intra!H15+Inter!H15+Foreign!H15</f>
        <v>14431</v>
      </c>
      <c r="I15" s="18">
        <f>((SQRT((Intra!I15/1.645)^2+(Inter!I15/1.645)^2+(Foreign!I15/1.645)^2))*1.645)</f>
        <v>2705.547264418051</v>
      </c>
      <c r="K15" s="21"/>
    </row>
    <row r="16" spans="1:11" ht="14.25">
      <c r="A16" s="24" t="s">
        <v>13</v>
      </c>
      <c r="B16" s="9">
        <f>Intra!B16+Inter!B16+Foreign!B16</f>
        <v>1319</v>
      </c>
      <c r="C16" s="10">
        <f>((SQRT((Intra!C16/1.645)^2+(Inter!C16/1.645)^2+(Foreign!C16/1.645)^2))*1.645)</f>
        <v>489.454798730179</v>
      </c>
      <c r="D16" s="11">
        <f aca="true" t="shared" si="2" ref="D16:D24">B16/B$15</f>
        <v>0.04008996687030789</v>
      </c>
      <c r="E16" s="9">
        <f>Intra!E16+Inter!E16+Foreign!E16</f>
        <v>814</v>
      </c>
      <c r="F16" s="10">
        <f>((SQRT((Intra!F16/1.645)^2+(Inter!F16/1.645)^2+(Foreign!F16/1.645)^2))*1.645)</f>
        <v>303.382596732245</v>
      </c>
      <c r="G16" s="1">
        <f aca="true" t="shared" si="3" ref="G16:G24">E16/E$15</f>
        <v>0.04407146724417975</v>
      </c>
      <c r="H16" s="17">
        <f>Intra!H16+Inter!H16+Foreign!H16</f>
        <v>505</v>
      </c>
      <c r="I16" s="18">
        <f>((SQRT((Intra!I16/1.645)^2+(Inter!I16/1.645)^2+(Foreign!I16/1.645)^2))*1.645)</f>
        <v>575.8532799246698</v>
      </c>
      <c r="K16" s="21"/>
    </row>
    <row r="17" spans="1:11" ht="14.25">
      <c r="A17" s="24" t="s">
        <v>14</v>
      </c>
      <c r="B17" s="9">
        <f>Intra!B17+Inter!B17+Foreign!B17</f>
        <v>475</v>
      </c>
      <c r="C17" s="10">
        <f>((SQRT((Intra!C17/1.645)^2+(Inter!C17/1.645)^2+(Foreign!C17/1.645)^2))*1.645)</f>
        <v>192.75632285349295</v>
      </c>
      <c r="D17" s="11">
        <f t="shared" si="2"/>
        <v>0.01443725114738154</v>
      </c>
      <c r="E17" s="9">
        <f>Intra!E17+Inter!E17+Foreign!E17</f>
        <v>405</v>
      </c>
      <c r="F17" s="10">
        <f>((SQRT((Intra!F17/1.645)^2+(Inter!F17/1.645)^2+(Foreign!F17/1.645)^2))*1.645)</f>
        <v>301.9552947043651</v>
      </c>
      <c r="G17" s="1">
        <f t="shared" si="3"/>
        <v>0.02192744991878722</v>
      </c>
      <c r="H17" s="17">
        <f>Intra!H17+Inter!H17+Foreign!H17</f>
        <v>70</v>
      </c>
      <c r="I17" s="18">
        <f>((SQRT((Intra!I17/1.645)^2+(Inter!I17/1.645)^2+(Foreign!I17/1.645)^2))*1.645)</f>
        <v>358.2345600301568</v>
      </c>
      <c r="K17" s="21"/>
    </row>
    <row r="18" spans="1:11" ht="14.25">
      <c r="A18" s="24" t="s">
        <v>15</v>
      </c>
      <c r="B18" s="9">
        <f>Intra!B18+Inter!B18+Foreign!B18</f>
        <v>1566</v>
      </c>
      <c r="C18" s="10">
        <f>((SQRT((Intra!C18/1.645)^2+(Inter!C18/1.645)^2+(Foreign!C18/1.645)^2))*1.645)</f>
        <v>492.65200699885514</v>
      </c>
      <c r="D18" s="11">
        <f t="shared" si="2"/>
        <v>0.04759733746694629</v>
      </c>
      <c r="E18" s="9">
        <f>Intra!E18+Inter!E18+Foreign!E18</f>
        <v>839</v>
      </c>
      <c r="F18" s="10">
        <f>((SQRT((Intra!F18/1.645)^2+(Inter!F18/1.645)^2+(Foreign!F18/1.645)^2))*1.645)</f>
        <v>324.07560846197606</v>
      </c>
      <c r="G18" s="1">
        <f t="shared" si="3"/>
        <v>0.04542501353546291</v>
      </c>
      <c r="H18" s="17">
        <f>Intra!H18+Inter!H18+Foreign!H18</f>
        <v>727</v>
      </c>
      <c r="I18" s="18">
        <f>((SQRT((Intra!I18/1.645)^2+(Inter!I18/1.645)^2+(Foreign!I18/1.645)^2))*1.645)</f>
        <v>589.6872052198521</v>
      </c>
      <c r="K18" s="21"/>
    </row>
    <row r="19" spans="1:11" s="2" customFormat="1" ht="14.25">
      <c r="A19" s="24" t="s">
        <v>16</v>
      </c>
      <c r="B19" s="9">
        <f>Intra!B19+Inter!B19+Foreign!B19</f>
        <v>1761</v>
      </c>
      <c r="C19" s="10">
        <f>((SQRT((Intra!C19/1.645)^2+(Inter!C19/1.645)^2+(Foreign!C19/1.645)^2))*1.645)</f>
        <v>506.53825127032604</v>
      </c>
      <c r="D19" s="11">
        <f t="shared" si="2"/>
        <v>0.05352420899060819</v>
      </c>
      <c r="E19" s="9">
        <f>Intra!E19+Inter!E19+Foreign!E19</f>
        <v>1278</v>
      </c>
      <c r="F19" s="10">
        <f>((SQRT((Intra!F19/1.645)^2+(Inter!F19/1.645)^2+(Foreign!F19/1.645)^2))*1.645)</f>
        <v>430.76791895404654</v>
      </c>
      <c r="G19" s="1">
        <f t="shared" si="3"/>
        <v>0.06919328641039524</v>
      </c>
      <c r="H19" s="17">
        <f>Intra!H19+Inter!H19+Foreign!H19</f>
        <v>483</v>
      </c>
      <c r="I19" s="18">
        <f>((SQRT((Intra!I19/1.645)^2+(Inter!I19/1.645)^2+(Foreign!I19/1.645)^2))*1.645)</f>
        <v>664.937591056484</v>
      </c>
      <c r="K19" s="21"/>
    </row>
    <row r="20" spans="1:11" s="2" customFormat="1" ht="14.25">
      <c r="A20" s="24" t="s">
        <v>17</v>
      </c>
      <c r="B20" s="9">
        <f>Intra!B20+Inter!B20+Foreign!B20</f>
        <v>4202</v>
      </c>
      <c r="C20" s="10">
        <f>((SQRT((Intra!C20/1.645)^2+(Inter!C20/1.645)^2+(Foreign!C20/1.645)^2))*1.645)</f>
        <v>934.8299310569811</v>
      </c>
      <c r="D20" s="11">
        <f t="shared" si="2"/>
        <v>0.12771648278167838</v>
      </c>
      <c r="E20" s="9">
        <f>Intra!E20+Inter!E20+Foreign!E20</f>
        <v>2820</v>
      </c>
      <c r="F20" s="10">
        <f>((SQRT((Intra!F20/1.645)^2+(Inter!F20/1.645)^2+(Foreign!F20/1.645)^2))*1.645)</f>
        <v>582.8790612125298</v>
      </c>
      <c r="G20" s="1">
        <f t="shared" si="3"/>
        <v>0.15268002165674066</v>
      </c>
      <c r="H20" s="17">
        <f>Intra!H20+Inter!H20+Foreign!H20</f>
        <v>1382</v>
      </c>
      <c r="I20" s="18">
        <f>((SQRT((Intra!I20/1.645)^2+(Inter!I20/1.645)^2+(Foreign!I20/1.645)^2))*1.645)</f>
        <v>1101.66011092351</v>
      </c>
      <c r="K20" s="21"/>
    </row>
    <row r="21" spans="1:11" s="2" customFormat="1" ht="14.25">
      <c r="A21" s="24" t="s">
        <v>18</v>
      </c>
      <c r="B21" s="9">
        <f>Intra!B21+Inter!B21+Foreign!B21</f>
        <v>5718</v>
      </c>
      <c r="C21" s="10">
        <f>((SQRT((Intra!C21/1.645)^2+(Inter!C21/1.645)^2+(Foreign!C21/1.645)^2))*1.645)</f>
        <v>828.1793284065958</v>
      </c>
      <c r="D21" s="11">
        <f t="shared" si="2"/>
        <v>0.17379410960153188</v>
      </c>
      <c r="E21" s="9">
        <f>Intra!E21+Inter!E21+Foreign!E21</f>
        <v>4007</v>
      </c>
      <c r="F21" s="10">
        <f>((SQRT((Intra!F21/1.645)^2+(Inter!F21/1.645)^2+(Foreign!F21/1.645)^2))*1.645)</f>
        <v>731.1538825719248</v>
      </c>
      <c r="G21" s="1">
        <f t="shared" si="3"/>
        <v>0.21694639956686518</v>
      </c>
      <c r="H21" s="17">
        <f>Intra!H21+Inter!H21+Foreign!H21</f>
        <v>1711</v>
      </c>
      <c r="I21" s="18">
        <f>((SQRT((Intra!I21/1.645)^2+(Inter!I21/1.645)^2+(Foreign!I21/1.645)^2))*1.645)</f>
        <v>1104.747482459227</v>
      </c>
      <c r="K21" s="21"/>
    </row>
    <row r="22" spans="1:11" s="2" customFormat="1" ht="14.25">
      <c r="A22" s="24" t="s">
        <v>19</v>
      </c>
      <c r="B22" s="9">
        <f>Intra!B22+Inter!B22+Foreign!B22</f>
        <v>5824</v>
      </c>
      <c r="C22" s="10">
        <f>((SQRT((Intra!C22/1.645)^2+(Inter!C22/1.645)^2+(Foreign!C22/1.645)^2))*1.645)</f>
        <v>1018.9062763571535</v>
      </c>
      <c r="D22" s="11">
        <f t="shared" si="2"/>
        <v>0.1770158961733686</v>
      </c>
      <c r="E22" s="9">
        <f>Intra!E22+Inter!E22+Foreign!E22</f>
        <v>2549</v>
      </c>
      <c r="F22" s="10">
        <f>((SQRT((Intra!F22/1.645)^2+(Inter!F22/1.645)^2+(Foreign!F22/1.645)^2))*1.645)</f>
        <v>530.9406746520744</v>
      </c>
      <c r="G22" s="1">
        <f t="shared" si="3"/>
        <v>0.13800757985923118</v>
      </c>
      <c r="H22" s="17">
        <f>Intra!H22+Inter!H22+Foreign!H22</f>
        <v>3275</v>
      </c>
      <c r="I22" s="18">
        <f>((SQRT((Intra!I22/1.645)^2+(Inter!I22/1.645)^2+(Foreign!I22/1.645)^2))*1.645)</f>
        <v>1148.9421221280036</v>
      </c>
      <c r="K22" s="21"/>
    </row>
    <row r="23" spans="1:11" s="2" customFormat="1" ht="14.25">
      <c r="A23" s="24" t="s">
        <v>20</v>
      </c>
      <c r="B23" s="9">
        <f>Intra!B23+Inter!B23+Foreign!B23</f>
        <v>8004</v>
      </c>
      <c r="C23" s="10">
        <f>((SQRT((Intra!C23/1.645)^2+(Inter!C23/1.645)^2+(Foreign!C23/1.645)^2))*1.645)</f>
        <v>1158.7670171350235</v>
      </c>
      <c r="D23" s="11">
        <f t="shared" si="2"/>
        <v>0.2432752803866144</v>
      </c>
      <c r="E23" s="9">
        <f>Intra!E23+Inter!E23+Foreign!E23</f>
        <v>3373</v>
      </c>
      <c r="F23" s="10">
        <f>((SQRT((Intra!F23/1.645)^2+(Inter!F23/1.645)^2+(Foreign!F23/1.645)^2))*1.645)</f>
        <v>607.4248924764279</v>
      </c>
      <c r="G23" s="1">
        <f t="shared" si="3"/>
        <v>0.1826204656199242</v>
      </c>
      <c r="H23" s="17">
        <f>Intra!H23+Inter!H23+Foreign!H23</f>
        <v>4631</v>
      </c>
      <c r="I23" s="18">
        <f>((SQRT((Intra!I23/1.645)^2+(Inter!I23/1.645)^2+(Foreign!I23/1.645)^2))*1.645)</f>
        <v>1308.3218258517284</v>
      </c>
      <c r="K23" s="21"/>
    </row>
    <row r="24" spans="1:11" s="2" customFormat="1" ht="14.25">
      <c r="A24" s="24" t="s">
        <v>21</v>
      </c>
      <c r="B24" s="9">
        <f>Intra!B24+Inter!B24+Foreign!B24</f>
        <v>4032</v>
      </c>
      <c r="C24" s="10">
        <f>((SQRT((Intra!C24/1.645)^2+(Inter!C24/1.645)^2+(Foreign!C24/1.645)^2))*1.645)</f>
        <v>608.1891153251594</v>
      </c>
      <c r="D24" s="11">
        <f t="shared" si="2"/>
        <v>0.12254946658156288</v>
      </c>
      <c r="E24" s="9">
        <f>Intra!E24+Inter!E24+Foreign!E24</f>
        <v>2385</v>
      </c>
      <c r="F24" s="10">
        <f>((SQRT((Intra!F24/1.645)^2+(Inter!F24/1.645)^2+(Foreign!F24/1.645)^2))*1.645)</f>
        <v>485.70464276142144</v>
      </c>
      <c r="G24" s="1">
        <f t="shared" si="3"/>
        <v>0.12912831618841364</v>
      </c>
      <c r="H24" s="17">
        <f>Intra!H24+Inter!H24+Foreign!H24</f>
        <v>1647</v>
      </c>
      <c r="I24" s="18">
        <f>((SQRT((Intra!I24/1.645)^2+(Inter!I24/1.645)^2+(Foreign!I24/1.645)^2))*1.645)</f>
        <v>778.3334760884951</v>
      </c>
      <c r="K24" s="21"/>
    </row>
    <row r="25" spans="1:9" ht="14.25">
      <c r="A25" s="25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2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23" t="s">
        <v>31</v>
      </c>
      <c r="B27" s="9">
        <f>Intra!B27+Inter!B27+Foreign!B27</f>
        <v>30498</v>
      </c>
      <c r="C27" s="10">
        <f>((SQRT((Intra!C27/1.645)^2+(Inter!C27/1.645)^2+(Foreign!C27/1.645)^2))*1.645)</f>
        <v>1439.296355862822</v>
      </c>
      <c r="D27" s="11">
        <f>B27/B$27</f>
        <v>1</v>
      </c>
      <c r="E27" s="9">
        <f>Intra!E27+Inter!E27+Foreign!E27</f>
        <v>20411</v>
      </c>
      <c r="F27" s="10">
        <f>((SQRT((Intra!F27/1.645)^2+(Inter!F27/1.645)^2+(Foreign!F27/1.645)^2))*1.645)</f>
        <v>1165.8927909546398</v>
      </c>
      <c r="G27" s="1">
        <f>E27/E$27</f>
        <v>1</v>
      </c>
      <c r="H27" s="17">
        <f>Intra!H27+Inter!H27+Foreign!H27</f>
        <v>10087</v>
      </c>
      <c r="I27" s="18">
        <f>((SQRT((Intra!I27/1.645)^2+(Inter!I27/1.645)^2+(Foreign!I27/1.645)^2))*1.645)</f>
        <v>1852.263480177699</v>
      </c>
      <c r="K27" s="21"/>
    </row>
    <row r="28" spans="1:11" ht="14.25">
      <c r="A28" s="24" t="s">
        <v>22</v>
      </c>
      <c r="B28" s="9">
        <f>Intra!B28+Inter!B28+Foreign!B28</f>
        <v>3950</v>
      </c>
      <c r="C28" s="10">
        <f>((SQRT((Intra!C28/1.645)^2+(Inter!C28/1.645)^2+(Foreign!C28/1.645)^2))*1.645)</f>
        <v>507.9931101894985</v>
      </c>
      <c r="D28" s="11">
        <f aca="true" t="shared" si="4" ref="D28:D36">B28/B$27</f>
        <v>0.1295166896189914</v>
      </c>
      <c r="E28" s="9">
        <f>Intra!E28+Inter!E28+Foreign!E28</f>
        <v>2794</v>
      </c>
      <c r="F28" s="10">
        <f>((SQRT((Intra!F28/1.645)^2+(Inter!F28/1.645)^2+(Foreign!F28/1.645)^2))*1.645)</f>
        <v>460.6788469204984</v>
      </c>
      <c r="G28" s="1">
        <f aca="true" t="shared" si="5" ref="G28:G36">E28/E$27</f>
        <v>0.1368869727107932</v>
      </c>
      <c r="H28" s="17">
        <f>Intra!H28+Inter!H28+Foreign!H28</f>
        <v>1156</v>
      </c>
      <c r="I28" s="18">
        <f>((SQRT((Intra!I28/1.645)^2+(Inter!I28/1.645)^2+(Foreign!I28/1.645)^2))*1.645)</f>
        <v>685.7710988369224</v>
      </c>
      <c r="K28" s="21"/>
    </row>
    <row r="29" spans="1:11" ht="14.25">
      <c r="A29" s="24" t="s">
        <v>23</v>
      </c>
      <c r="B29" s="9">
        <f>Intra!B29+Inter!B29+Foreign!B29</f>
        <v>5366</v>
      </c>
      <c r="C29" s="10">
        <f>((SQRT((Intra!C29/1.645)^2+(Inter!C29/1.645)^2+(Foreign!C29/1.645)^2))*1.645)</f>
        <v>576.7616492104862</v>
      </c>
      <c r="D29" s="11">
        <f t="shared" si="4"/>
        <v>0.17594596366974882</v>
      </c>
      <c r="E29" s="9">
        <f>Intra!E29+Inter!E29+Foreign!E29</f>
        <v>4631</v>
      </c>
      <c r="F29" s="10">
        <f>((SQRT((Intra!F29/1.645)^2+(Inter!F29/1.645)^2+(Foreign!F29/1.645)^2))*1.645)</f>
        <v>596.7930964748169</v>
      </c>
      <c r="G29" s="1">
        <f t="shared" si="5"/>
        <v>0.22688746264269266</v>
      </c>
      <c r="H29" s="17">
        <f>Intra!H29+Inter!H29+Foreign!H29</f>
        <v>735</v>
      </c>
      <c r="I29" s="18">
        <f>((SQRT((Intra!I29/1.645)^2+(Inter!I29/1.645)^2+(Foreign!I29/1.645)^2))*1.645)</f>
        <v>829.9493960477349</v>
      </c>
      <c r="K29" s="21"/>
    </row>
    <row r="30" spans="1:11" ht="14.25">
      <c r="A30" s="24" t="s">
        <v>14</v>
      </c>
      <c r="B30" s="9">
        <f>Intra!B30+Inter!B30+Foreign!B30</f>
        <v>1937</v>
      </c>
      <c r="C30" s="10">
        <f>((SQRT((Intra!C30/1.645)^2+(Inter!C30/1.645)^2+(Foreign!C30/1.645)^2))*1.645)</f>
        <v>334.65952847633065</v>
      </c>
      <c r="D30" s="11">
        <f t="shared" si="4"/>
        <v>0.06351236146632566</v>
      </c>
      <c r="E30" s="9">
        <f>Intra!E30+Inter!E30+Foreign!E30</f>
        <v>1117</v>
      </c>
      <c r="F30" s="10">
        <f>((SQRT((Intra!F30/1.645)^2+(Inter!F30/1.645)^2+(Foreign!F30/1.645)^2))*1.645)</f>
        <v>271.28029784707917</v>
      </c>
      <c r="G30" s="1">
        <f t="shared" si="5"/>
        <v>0.05472539317034932</v>
      </c>
      <c r="H30" s="17">
        <f>Intra!H30+Inter!H30+Foreign!H30</f>
        <v>820</v>
      </c>
      <c r="I30" s="18">
        <f>((SQRT((Intra!I30/1.645)^2+(Inter!I30/1.645)^2+(Foreign!I30/1.645)^2))*1.645)</f>
        <v>430.8015784557898</v>
      </c>
      <c r="K30" s="21"/>
    </row>
    <row r="31" spans="1:11" s="2" customFormat="1" ht="14.25">
      <c r="A31" s="24" t="s">
        <v>15</v>
      </c>
      <c r="B31" s="9">
        <f>Intra!B31+Inter!B31+Foreign!B31</f>
        <v>3661</v>
      </c>
      <c r="C31" s="10">
        <f>((SQRT((Intra!C31/1.645)^2+(Inter!C31/1.645)^2+(Foreign!C31/1.645)^2))*1.645)</f>
        <v>499.70791468616943</v>
      </c>
      <c r="D31" s="11">
        <f t="shared" si="4"/>
        <v>0.12004065840382976</v>
      </c>
      <c r="E31" s="9">
        <f>Intra!E31+Inter!E31+Foreign!E31</f>
        <v>2297</v>
      </c>
      <c r="F31" s="10">
        <f>((SQRT((Intra!F31/1.645)^2+(Inter!F31/1.645)^2+(Foreign!F31/1.645)^2))*1.645)</f>
        <v>368.8929383981211</v>
      </c>
      <c r="G31" s="1">
        <f t="shared" si="5"/>
        <v>0.11253735730733427</v>
      </c>
      <c r="H31" s="17">
        <f>Intra!H31+Inter!H31+Foreign!H31</f>
        <v>1364</v>
      </c>
      <c r="I31" s="18">
        <f>((SQRT((Intra!I31/1.645)^2+(Inter!I31/1.645)^2+(Foreign!I31/1.645)^2))*1.645)</f>
        <v>621.1199562081385</v>
      </c>
      <c r="K31" s="21"/>
    </row>
    <row r="32" spans="1:11" s="2" customFormat="1" ht="14.25">
      <c r="A32" s="24" t="s">
        <v>16</v>
      </c>
      <c r="B32" s="9">
        <f>Intra!B32+Inter!B32+Foreign!B32</f>
        <v>2980</v>
      </c>
      <c r="C32" s="10">
        <f>((SQRT((Intra!C32/1.645)^2+(Inter!C32/1.645)^2+(Foreign!C32/1.645)^2))*1.645)</f>
        <v>465.0462342606378</v>
      </c>
      <c r="D32" s="11">
        <f t="shared" si="4"/>
        <v>0.09771132533280871</v>
      </c>
      <c r="E32" s="9">
        <f>Intra!E32+Inter!E32+Foreign!E32</f>
        <v>2306</v>
      </c>
      <c r="F32" s="10">
        <f>((SQRT((Intra!F32/1.645)^2+(Inter!F32/1.645)^2+(Foreign!F32/1.645)^2))*1.645)</f>
        <v>391.74736757252117</v>
      </c>
      <c r="G32" s="1">
        <f t="shared" si="5"/>
        <v>0.11297829601685366</v>
      </c>
      <c r="H32" s="17">
        <f>Intra!H32+Inter!H32+Foreign!H32</f>
        <v>674</v>
      </c>
      <c r="I32" s="18">
        <f>((SQRT((Intra!I32/1.645)^2+(Inter!I32/1.645)^2+(Foreign!I32/1.645)^2))*1.645)</f>
        <v>608.0575630645507</v>
      </c>
      <c r="K32" s="21"/>
    </row>
    <row r="33" spans="1:11" s="2" customFormat="1" ht="14.25">
      <c r="A33" s="24" t="s">
        <v>17</v>
      </c>
      <c r="B33" s="9">
        <f>Intra!B33+Inter!B33+Foreign!B33</f>
        <v>4651</v>
      </c>
      <c r="C33" s="10">
        <f>((SQRT((Intra!C33/1.645)^2+(Inter!C33/1.645)^2+(Foreign!C33/1.645)^2))*1.645)</f>
        <v>619.7757659024754</v>
      </c>
      <c r="D33" s="11">
        <f t="shared" si="4"/>
        <v>0.15250180339694405</v>
      </c>
      <c r="E33" s="9">
        <f>Intra!E33+Inter!E33+Foreign!E33</f>
        <v>2635</v>
      </c>
      <c r="F33" s="10">
        <f>((SQRT((Intra!F33/1.645)^2+(Inter!F33/1.645)^2+(Foreign!F33/1.645)^2))*1.645)</f>
        <v>417.9246343540902</v>
      </c>
      <c r="G33" s="1">
        <f t="shared" si="5"/>
        <v>0.12909705550928421</v>
      </c>
      <c r="H33" s="17">
        <f>Intra!H33+Inter!H33+Foreign!H33</f>
        <v>2016</v>
      </c>
      <c r="I33" s="18">
        <f>((SQRT((Intra!I33/1.645)^2+(Inter!I33/1.645)^2+(Foreign!I33/1.645)^2))*1.645)</f>
        <v>747.5178927624407</v>
      </c>
      <c r="K33" s="21"/>
    </row>
    <row r="34" spans="1:11" s="2" customFormat="1" ht="14.25">
      <c r="A34" s="24" t="s">
        <v>24</v>
      </c>
      <c r="B34" s="9">
        <f>Intra!B34+Inter!B34+Foreign!B34</f>
        <v>2701</v>
      </c>
      <c r="C34" s="10">
        <f>((SQRT((Intra!C34/1.645)^2+(Inter!C34/1.645)^2+(Foreign!C34/1.645)^2))*1.645)</f>
        <v>418.8305146476316</v>
      </c>
      <c r="D34" s="11">
        <f t="shared" si="4"/>
        <v>0.08856318447111286</v>
      </c>
      <c r="E34" s="9">
        <f>Intra!E34+Inter!E34+Foreign!E34</f>
        <v>1896</v>
      </c>
      <c r="F34" s="10">
        <f>((SQRT((Intra!F34/1.645)^2+(Inter!F34/1.645)^2+(Foreign!F34/1.645)^2))*1.645)</f>
        <v>329.5238989815458</v>
      </c>
      <c r="G34" s="1">
        <f t="shared" si="5"/>
        <v>0.09289108813874872</v>
      </c>
      <c r="H34" s="17">
        <f>Intra!H34+Inter!H34+Foreign!H34</f>
        <v>805</v>
      </c>
      <c r="I34" s="18">
        <f>((SQRT((Intra!I34/1.645)^2+(Inter!I34/1.645)^2+(Foreign!I34/1.645)^2))*1.645)</f>
        <v>532.9211949247281</v>
      </c>
      <c r="K34" s="21"/>
    </row>
    <row r="35" spans="1:11" s="2" customFormat="1" ht="14.25">
      <c r="A35" s="24" t="s">
        <v>25</v>
      </c>
      <c r="B35" s="9">
        <f>Intra!B35+Inter!B35+Foreign!B35</f>
        <v>1391</v>
      </c>
      <c r="C35" s="10">
        <f>((SQRT((Intra!C35/1.645)^2+(Inter!C35/1.645)^2+(Foreign!C35/1.645)^2))*1.645)</f>
        <v>306.49796084150375</v>
      </c>
      <c r="D35" s="11">
        <f t="shared" si="4"/>
        <v>0.04560954816709292</v>
      </c>
      <c r="E35" s="9">
        <f>Intra!E35+Inter!E35+Foreign!E35</f>
        <v>704</v>
      </c>
      <c r="F35" s="10">
        <f>((SQRT((Intra!F35/1.645)^2+(Inter!F35/1.645)^2+(Foreign!F35/1.645)^2))*1.645)</f>
        <v>192.379832622861</v>
      </c>
      <c r="G35" s="1">
        <f t="shared" si="5"/>
        <v>0.034491205722404585</v>
      </c>
      <c r="H35" s="17">
        <f>Intra!H35+Inter!H35+Foreign!H35</f>
        <v>687</v>
      </c>
      <c r="I35" s="18">
        <f>((SQRT((Intra!I35/1.645)^2+(Inter!I35/1.645)^2+(Foreign!I35/1.645)^2))*1.645)</f>
        <v>361.8715241629272</v>
      </c>
      <c r="K35" s="21"/>
    </row>
    <row r="36" spans="1:11" s="2" customFormat="1" ht="14.25">
      <c r="A36" s="24" t="s">
        <v>26</v>
      </c>
      <c r="B36" s="9">
        <f>Intra!B36+Inter!B36+Foreign!B36</f>
        <v>3861</v>
      </c>
      <c r="C36" s="10">
        <f>((SQRT((Intra!C36/1.645)^2+(Inter!C36/1.645)^2+(Foreign!C36/1.645)^2))*1.645)</f>
        <v>500.4398065701808</v>
      </c>
      <c r="D36" s="11">
        <f t="shared" si="4"/>
        <v>0.1265984654731458</v>
      </c>
      <c r="E36" s="9">
        <f>Intra!E36+Inter!E36+Foreign!E36</f>
        <v>2031</v>
      </c>
      <c r="F36" s="10">
        <f>((SQRT((Intra!F36/1.645)^2+(Inter!F36/1.645)^2+(Foreign!F36/1.645)^2))*1.645)</f>
        <v>326.20392394942155</v>
      </c>
      <c r="G36" s="1">
        <f t="shared" si="5"/>
        <v>0.09950516878153937</v>
      </c>
      <c r="H36" s="17">
        <f>Intra!H36+Inter!H36+Foreign!H36</f>
        <v>1830</v>
      </c>
      <c r="I36" s="18">
        <f>((SQRT((Intra!I36/1.645)^2+(Inter!I36/1.645)^2+(Foreign!I36/1.645)^2))*1.645)</f>
        <v>597.3683955483417</v>
      </c>
      <c r="K36" s="21"/>
    </row>
    <row r="37" spans="1:9" ht="14.25">
      <c r="A37" s="27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26" t="s">
        <v>32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26" t="s">
        <v>33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0"/>
      <c r="B2" s="50"/>
      <c r="C2" s="50"/>
      <c r="D2" s="50"/>
      <c r="E2" s="50"/>
      <c r="F2" s="50"/>
      <c r="G2" s="50"/>
      <c r="H2" s="50"/>
      <c r="I2" s="50"/>
    </row>
    <row r="3" spans="1:9" ht="15">
      <c r="A3" s="3" t="s">
        <v>29</v>
      </c>
      <c r="B3" s="49" t="s">
        <v>39</v>
      </c>
      <c r="C3" s="49"/>
      <c r="D3" s="49"/>
      <c r="E3" s="49"/>
      <c r="F3" s="49"/>
      <c r="G3" s="49"/>
      <c r="H3" s="49"/>
      <c r="I3" s="49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6" t="s">
        <v>0</v>
      </c>
      <c r="C5" s="47"/>
      <c r="D5" s="48"/>
      <c r="E5" s="46" t="s">
        <v>1</v>
      </c>
      <c r="F5" s="47"/>
      <c r="G5" s="48"/>
      <c r="H5" s="46" t="s">
        <v>2</v>
      </c>
      <c r="I5" s="48"/>
    </row>
    <row r="6" spans="1:9" ht="14.25">
      <c r="A6" s="28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9" t="s">
        <v>7</v>
      </c>
      <c r="B7" s="19">
        <v>11706</v>
      </c>
      <c r="C7" s="19">
        <v>942</v>
      </c>
      <c r="D7" s="11">
        <f aca="true" t="shared" si="0" ref="D7:D12">B7/B$7</f>
        <v>1</v>
      </c>
      <c r="E7" s="9">
        <v>8072</v>
      </c>
      <c r="F7" s="10">
        <v>711</v>
      </c>
      <c r="G7" s="1">
        <f aca="true" t="shared" si="1" ref="G7:G12">E7/E$7</f>
        <v>1</v>
      </c>
      <c r="H7" s="17">
        <f aca="true" t="shared" si="2" ref="H7:H12">B7-E7</f>
        <v>3634</v>
      </c>
      <c r="I7" s="18">
        <f aca="true" t="shared" si="3" ref="I7:I12">((SQRT((C7/1.645)^2+(F7/1.645)^2)))*1.645</f>
        <v>1180.2054905820426</v>
      </c>
    </row>
    <row r="8" spans="1:9" ht="14.25">
      <c r="A8" s="30" t="s">
        <v>8</v>
      </c>
      <c r="B8" s="19">
        <v>1938</v>
      </c>
      <c r="C8" s="19">
        <v>369</v>
      </c>
      <c r="D8" s="11">
        <f t="shared" si="0"/>
        <v>0.16555612506406972</v>
      </c>
      <c r="E8" s="9">
        <v>678</v>
      </c>
      <c r="F8" s="10">
        <v>167</v>
      </c>
      <c r="G8" s="1">
        <f t="shared" si="1"/>
        <v>0.08399405351833499</v>
      </c>
      <c r="H8" s="17">
        <f t="shared" si="2"/>
        <v>1260</v>
      </c>
      <c r="I8" s="18">
        <f t="shared" si="3"/>
        <v>405.0308630215727</v>
      </c>
    </row>
    <row r="9" spans="1:9" ht="14.25">
      <c r="A9" s="30" t="s">
        <v>9</v>
      </c>
      <c r="B9" s="9">
        <v>2238</v>
      </c>
      <c r="C9" s="10">
        <v>381</v>
      </c>
      <c r="D9" s="11">
        <f t="shared" si="0"/>
        <v>0.1911840082009226</v>
      </c>
      <c r="E9" s="9">
        <v>2589</v>
      </c>
      <c r="F9" s="10">
        <v>427</v>
      </c>
      <c r="G9" s="1">
        <f t="shared" si="1"/>
        <v>0.32073835480673935</v>
      </c>
      <c r="H9" s="17">
        <f t="shared" si="2"/>
        <v>-351</v>
      </c>
      <c r="I9" s="18">
        <f t="shared" si="3"/>
        <v>572.2674200057172</v>
      </c>
    </row>
    <row r="10" spans="1:9" ht="14.25">
      <c r="A10" s="30" t="s">
        <v>10</v>
      </c>
      <c r="B10" s="19">
        <v>3449</v>
      </c>
      <c r="C10" s="19">
        <v>520</v>
      </c>
      <c r="D10" s="11">
        <f t="shared" si="0"/>
        <v>0.29463522979668544</v>
      </c>
      <c r="E10" s="9">
        <v>2338</v>
      </c>
      <c r="F10" s="10">
        <v>396</v>
      </c>
      <c r="G10" s="1">
        <f t="shared" si="1"/>
        <v>0.2896432111000991</v>
      </c>
      <c r="H10" s="17">
        <f t="shared" si="2"/>
        <v>1111</v>
      </c>
      <c r="I10" s="18">
        <f t="shared" si="3"/>
        <v>653.6176252213522</v>
      </c>
    </row>
    <row r="11" spans="1:9" ht="14.25">
      <c r="A11" s="30" t="s">
        <v>11</v>
      </c>
      <c r="B11" s="9">
        <v>2938</v>
      </c>
      <c r="C11" s="10">
        <v>507</v>
      </c>
      <c r="D11" s="11">
        <f t="shared" si="0"/>
        <v>0.2509824021869127</v>
      </c>
      <c r="E11" s="9">
        <v>1678</v>
      </c>
      <c r="F11" s="10">
        <v>308</v>
      </c>
      <c r="G11" s="1">
        <f t="shared" si="1"/>
        <v>0.2078790882061447</v>
      </c>
      <c r="H11" s="17">
        <f t="shared" si="2"/>
        <v>1260</v>
      </c>
      <c r="I11" s="18">
        <f t="shared" si="3"/>
        <v>593.2225552016713</v>
      </c>
    </row>
    <row r="12" spans="1:9" ht="14.25">
      <c r="A12" s="30" t="s">
        <v>12</v>
      </c>
      <c r="B12" s="9">
        <v>1143</v>
      </c>
      <c r="C12" s="10">
        <v>280</v>
      </c>
      <c r="D12" s="11">
        <f t="shared" si="0"/>
        <v>0.09764223475140954</v>
      </c>
      <c r="E12" s="9">
        <v>789</v>
      </c>
      <c r="F12" s="10">
        <v>208</v>
      </c>
      <c r="G12" s="1">
        <f t="shared" si="1"/>
        <v>0.09774529236868186</v>
      </c>
      <c r="H12" s="17">
        <f t="shared" si="2"/>
        <v>354</v>
      </c>
      <c r="I12" s="18">
        <f t="shared" si="3"/>
        <v>348.80366970546623</v>
      </c>
    </row>
    <row r="13" spans="1:9" ht="14.25">
      <c r="A13" s="30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8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9" t="s">
        <v>30</v>
      </c>
      <c r="B15" s="9">
        <v>15356</v>
      </c>
      <c r="C15" s="10">
        <v>1603</v>
      </c>
      <c r="D15" s="11">
        <f>B15/B$15</f>
        <v>1</v>
      </c>
      <c r="E15" s="9">
        <v>11220</v>
      </c>
      <c r="F15" s="10">
        <v>1142</v>
      </c>
      <c r="G15" s="1">
        <f>E15/E$15</f>
        <v>1</v>
      </c>
      <c r="H15" s="17">
        <f>B15-E15</f>
        <v>4136</v>
      </c>
      <c r="I15" s="18">
        <f aca="true" t="shared" si="4" ref="I15:I24">((SQRT((C15/1.645)^2+(F15/1.645)^2)))*1.645</f>
        <v>1968.1902855161134</v>
      </c>
    </row>
    <row r="16" spans="1:9" ht="14.25">
      <c r="A16" s="30" t="s">
        <v>13</v>
      </c>
      <c r="B16" s="9">
        <v>797</v>
      </c>
      <c r="C16" s="10">
        <v>430</v>
      </c>
      <c r="D16" s="11">
        <f aca="true" t="shared" si="5" ref="D16:D24">B16/B$15</f>
        <v>0.05190153685855692</v>
      </c>
      <c r="E16" s="9">
        <v>644</v>
      </c>
      <c r="F16" s="10">
        <v>285</v>
      </c>
      <c r="G16" s="1">
        <f aca="true" t="shared" si="6" ref="G16:G24">E16/E$15</f>
        <v>0.057397504456327984</v>
      </c>
      <c r="H16" s="17">
        <f aca="true" t="shared" si="7" ref="H16:H24">B16-E16</f>
        <v>153</v>
      </c>
      <c r="I16" s="18">
        <f t="shared" si="4"/>
        <v>515.8730463980455</v>
      </c>
    </row>
    <row r="17" spans="1:9" ht="14.25">
      <c r="A17" s="30" t="s">
        <v>14</v>
      </c>
      <c r="B17" s="9">
        <v>351</v>
      </c>
      <c r="C17" s="10">
        <v>179</v>
      </c>
      <c r="D17" s="11">
        <f t="shared" si="5"/>
        <v>0.022857514977858817</v>
      </c>
      <c r="E17" s="9">
        <v>386</v>
      </c>
      <c r="F17" s="10">
        <v>301</v>
      </c>
      <c r="G17" s="1">
        <f t="shared" si="6"/>
        <v>0.03440285204991087</v>
      </c>
      <c r="H17" s="17">
        <f t="shared" si="7"/>
        <v>-35</v>
      </c>
      <c r="I17" s="18">
        <f t="shared" si="4"/>
        <v>350.20279838973306</v>
      </c>
    </row>
    <row r="18" spans="1:9" ht="14.25">
      <c r="A18" s="30" t="s">
        <v>15</v>
      </c>
      <c r="B18" s="9">
        <v>660</v>
      </c>
      <c r="C18" s="10">
        <v>316</v>
      </c>
      <c r="D18" s="11">
        <f t="shared" si="5"/>
        <v>0.04297994269340974</v>
      </c>
      <c r="E18" s="9">
        <v>493</v>
      </c>
      <c r="F18" s="10">
        <v>200</v>
      </c>
      <c r="G18" s="1">
        <f t="shared" si="6"/>
        <v>0.04393939393939394</v>
      </c>
      <c r="H18" s="17">
        <f t="shared" si="7"/>
        <v>167</v>
      </c>
      <c r="I18" s="18">
        <f t="shared" si="4"/>
        <v>373.97326107624326</v>
      </c>
    </row>
    <row r="19" spans="1:9" ht="14.25">
      <c r="A19" s="30" t="s">
        <v>16</v>
      </c>
      <c r="B19" s="9">
        <v>873</v>
      </c>
      <c r="C19" s="10">
        <v>354</v>
      </c>
      <c r="D19" s="11">
        <f t="shared" si="5"/>
        <v>0.056850742380828344</v>
      </c>
      <c r="E19" s="9">
        <v>802</v>
      </c>
      <c r="F19" s="10">
        <v>355</v>
      </c>
      <c r="G19" s="1">
        <f t="shared" si="6"/>
        <v>0.07147950089126559</v>
      </c>
      <c r="H19" s="17">
        <f t="shared" si="7"/>
        <v>71</v>
      </c>
      <c r="I19" s="18">
        <f t="shared" si="4"/>
        <v>501.339206525881</v>
      </c>
    </row>
    <row r="20" spans="1:9" ht="14.25">
      <c r="A20" s="30" t="s">
        <v>17</v>
      </c>
      <c r="B20" s="9">
        <v>2481</v>
      </c>
      <c r="C20" s="10">
        <v>743</v>
      </c>
      <c r="D20" s="11">
        <f t="shared" si="5"/>
        <v>0.1615655118520448</v>
      </c>
      <c r="E20" s="9">
        <v>1843</v>
      </c>
      <c r="F20" s="10">
        <v>472</v>
      </c>
      <c r="G20" s="1">
        <f t="shared" si="6"/>
        <v>0.1642602495543672</v>
      </c>
      <c r="H20" s="17">
        <f t="shared" si="7"/>
        <v>638</v>
      </c>
      <c r="I20" s="18">
        <f t="shared" si="4"/>
        <v>880.2459883464395</v>
      </c>
    </row>
    <row r="21" spans="1:9" ht="14.25">
      <c r="A21" s="30" t="s">
        <v>18</v>
      </c>
      <c r="B21" s="9">
        <v>2285</v>
      </c>
      <c r="C21" s="10">
        <v>601</v>
      </c>
      <c r="D21" s="11">
        <f t="shared" si="5"/>
        <v>0.14880177129460798</v>
      </c>
      <c r="E21" s="9">
        <v>2219</v>
      </c>
      <c r="F21" s="10">
        <v>515</v>
      </c>
      <c r="G21" s="1">
        <f t="shared" si="6"/>
        <v>0.19777183600713014</v>
      </c>
      <c r="H21" s="17">
        <f t="shared" si="7"/>
        <v>66</v>
      </c>
      <c r="I21" s="18">
        <f t="shared" si="4"/>
        <v>791.4707827835466</v>
      </c>
    </row>
    <row r="22" spans="1:9" ht="14.25">
      <c r="A22" s="30" t="s">
        <v>19</v>
      </c>
      <c r="B22" s="9">
        <v>2353</v>
      </c>
      <c r="C22" s="10">
        <v>612</v>
      </c>
      <c r="D22" s="11">
        <f t="shared" si="5"/>
        <v>0.15323000781453502</v>
      </c>
      <c r="E22" s="9">
        <v>1507</v>
      </c>
      <c r="F22" s="10">
        <v>393</v>
      </c>
      <c r="G22" s="1">
        <f t="shared" si="6"/>
        <v>0.13431372549019607</v>
      </c>
      <c r="H22" s="17">
        <f t="shared" si="7"/>
        <v>846</v>
      </c>
      <c r="I22" s="18">
        <f t="shared" si="4"/>
        <v>727.3190496611511</v>
      </c>
    </row>
    <row r="23" spans="1:9" ht="14.25">
      <c r="A23" s="30" t="s">
        <v>20</v>
      </c>
      <c r="B23" s="9">
        <v>3910</v>
      </c>
      <c r="C23" s="10">
        <v>826</v>
      </c>
      <c r="D23" s="11">
        <f t="shared" si="5"/>
        <v>0.2546235998958062</v>
      </c>
      <c r="E23" s="9">
        <v>1847</v>
      </c>
      <c r="F23" s="10">
        <v>426</v>
      </c>
      <c r="G23" s="1">
        <f t="shared" si="6"/>
        <v>0.16461675579322638</v>
      </c>
      <c r="H23" s="17">
        <f t="shared" si="7"/>
        <v>2063</v>
      </c>
      <c r="I23" s="18">
        <f t="shared" si="4"/>
        <v>929.38259075582</v>
      </c>
    </row>
    <row r="24" spans="1:9" ht="14.25">
      <c r="A24" s="30" t="s">
        <v>21</v>
      </c>
      <c r="B24" s="9">
        <v>1646</v>
      </c>
      <c r="C24" s="10">
        <v>397</v>
      </c>
      <c r="D24" s="11">
        <f t="shared" si="5"/>
        <v>0.10718937223235217</v>
      </c>
      <c r="E24" s="9">
        <v>1479</v>
      </c>
      <c r="F24" s="10">
        <v>378</v>
      </c>
      <c r="G24" s="1">
        <f t="shared" si="6"/>
        <v>0.1318181818181818</v>
      </c>
      <c r="H24" s="17">
        <f t="shared" si="7"/>
        <v>167</v>
      </c>
      <c r="I24" s="18">
        <f t="shared" si="4"/>
        <v>548.1724181313759</v>
      </c>
    </row>
    <row r="25" spans="1:9" ht="14.25">
      <c r="A25" s="31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8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9" t="s">
        <v>31</v>
      </c>
      <c r="B27" s="9">
        <v>14449</v>
      </c>
      <c r="C27" s="10">
        <v>1018</v>
      </c>
      <c r="D27" s="1">
        <f>B27/B$27</f>
        <v>1</v>
      </c>
      <c r="E27" s="9">
        <v>11622</v>
      </c>
      <c r="F27" s="10">
        <v>885</v>
      </c>
      <c r="G27" s="1">
        <f>E27/E$27</f>
        <v>1</v>
      </c>
      <c r="H27" s="17">
        <f>B27-E27</f>
        <v>2827</v>
      </c>
      <c r="I27" s="18">
        <f>((SQRT((C27/1.645)^2+(F27/1.645)^2)))*1.645</f>
        <v>1348.9065942458728</v>
      </c>
    </row>
    <row r="28" spans="1:9" ht="14.25">
      <c r="A28" s="30" t="s">
        <v>22</v>
      </c>
      <c r="B28" s="9">
        <v>1885</v>
      </c>
      <c r="C28" s="10">
        <v>358</v>
      </c>
      <c r="D28" s="1">
        <f aca="true" t="shared" si="8" ref="D28:D36">B28/B$27</f>
        <v>0.1304588552841027</v>
      </c>
      <c r="E28" s="9">
        <v>1846</v>
      </c>
      <c r="F28" s="10">
        <v>383</v>
      </c>
      <c r="G28" s="1">
        <f aca="true" t="shared" si="9" ref="G28:G36">E28/E$27</f>
        <v>0.15883668903803133</v>
      </c>
      <c r="H28" s="17">
        <f>B28-E28</f>
        <v>39</v>
      </c>
      <c r="I28" s="18">
        <f aca="true" t="shared" si="10" ref="I28:I36">((SQRT((C28/1.645)^2+(F28/1.645)^2)))*1.645</f>
        <v>524.2642463491097</v>
      </c>
    </row>
    <row r="29" spans="1:9" ht="14.25">
      <c r="A29" s="30" t="s">
        <v>23</v>
      </c>
      <c r="B29" s="9">
        <v>2547</v>
      </c>
      <c r="C29" s="10">
        <v>398</v>
      </c>
      <c r="D29" s="1">
        <f t="shared" si="8"/>
        <v>0.17627517475257803</v>
      </c>
      <c r="E29" s="9">
        <v>2388</v>
      </c>
      <c r="F29" s="10">
        <v>461</v>
      </c>
      <c r="G29" s="1">
        <f t="shared" si="9"/>
        <v>0.20547237996902426</v>
      </c>
      <c r="H29" s="17">
        <f aca="true" t="shared" si="11" ref="H29:H36">B29-E29</f>
        <v>159</v>
      </c>
      <c r="I29" s="18">
        <f t="shared" si="10"/>
        <v>609.0361237233799</v>
      </c>
    </row>
    <row r="30" spans="1:9" ht="14.25">
      <c r="A30" s="30" t="s">
        <v>14</v>
      </c>
      <c r="B30" s="9">
        <v>879</v>
      </c>
      <c r="C30" s="10">
        <v>228</v>
      </c>
      <c r="D30" s="1">
        <f t="shared" si="8"/>
        <v>0.06083465983805108</v>
      </c>
      <c r="E30" s="9">
        <v>521</v>
      </c>
      <c r="F30" s="10">
        <v>168</v>
      </c>
      <c r="G30" s="1">
        <f t="shared" si="9"/>
        <v>0.04482877301669248</v>
      </c>
      <c r="H30" s="17">
        <f t="shared" si="11"/>
        <v>358</v>
      </c>
      <c r="I30" s="18">
        <f t="shared" si="10"/>
        <v>283.21016930894274</v>
      </c>
    </row>
    <row r="31" spans="1:9" ht="14.25">
      <c r="A31" s="30" t="s">
        <v>15</v>
      </c>
      <c r="B31" s="9">
        <v>1567</v>
      </c>
      <c r="C31" s="10">
        <v>346</v>
      </c>
      <c r="D31" s="1">
        <f t="shared" si="8"/>
        <v>0.10845041179320368</v>
      </c>
      <c r="E31" s="9">
        <v>1268</v>
      </c>
      <c r="F31" s="10">
        <v>281</v>
      </c>
      <c r="G31" s="1">
        <f t="shared" si="9"/>
        <v>0.10910342453966615</v>
      </c>
      <c r="H31" s="17">
        <f t="shared" si="11"/>
        <v>299</v>
      </c>
      <c r="I31" s="18">
        <f t="shared" si="10"/>
        <v>445.7319822494231</v>
      </c>
    </row>
    <row r="32" spans="1:9" ht="14.25">
      <c r="A32" s="30" t="s">
        <v>16</v>
      </c>
      <c r="B32" s="9">
        <v>1242</v>
      </c>
      <c r="C32" s="10">
        <v>318</v>
      </c>
      <c r="D32" s="1">
        <f t="shared" si="8"/>
        <v>0.0859575057097377</v>
      </c>
      <c r="E32" s="9">
        <v>1260</v>
      </c>
      <c r="F32" s="10">
        <v>275</v>
      </c>
      <c r="G32" s="1">
        <f t="shared" si="9"/>
        <v>0.10841507485802789</v>
      </c>
      <c r="H32" s="17">
        <f t="shared" si="11"/>
        <v>-18</v>
      </c>
      <c r="I32" s="18">
        <f t="shared" si="10"/>
        <v>420.41527089295886</v>
      </c>
    </row>
    <row r="33" spans="1:9" ht="14.25">
      <c r="A33" s="30" t="s">
        <v>17</v>
      </c>
      <c r="B33" s="9">
        <v>2405</v>
      </c>
      <c r="C33" s="10">
        <v>437</v>
      </c>
      <c r="D33" s="1">
        <f t="shared" si="8"/>
        <v>0.16644750501764827</v>
      </c>
      <c r="E33" s="9">
        <v>1684</v>
      </c>
      <c r="F33" s="10">
        <v>319</v>
      </c>
      <c r="G33" s="1">
        <f t="shared" si="9"/>
        <v>0.14489760798485632</v>
      </c>
      <c r="H33" s="17">
        <f t="shared" si="11"/>
        <v>721</v>
      </c>
      <c r="I33" s="18">
        <f t="shared" si="10"/>
        <v>541.0452846111866</v>
      </c>
    </row>
    <row r="34" spans="1:9" ht="14.25">
      <c r="A34" s="30" t="s">
        <v>24</v>
      </c>
      <c r="B34" s="9">
        <v>1613</v>
      </c>
      <c r="C34" s="10">
        <v>337</v>
      </c>
      <c r="D34" s="1">
        <f t="shared" si="8"/>
        <v>0.11163402311578656</v>
      </c>
      <c r="E34" s="9">
        <v>1076</v>
      </c>
      <c r="F34" s="10">
        <v>231</v>
      </c>
      <c r="G34" s="1">
        <f t="shared" si="9"/>
        <v>0.09258303218034762</v>
      </c>
      <c r="H34" s="17">
        <f t="shared" si="11"/>
        <v>537</v>
      </c>
      <c r="I34" s="18">
        <f t="shared" si="10"/>
        <v>408.57067931999234</v>
      </c>
    </row>
    <row r="35" spans="1:9" ht="14.25">
      <c r="A35" s="30" t="s">
        <v>25</v>
      </c>
      <c r="B35" s="9">
        <v>712</v>
      </c>
      <c r="C35" s="10">
        <v>224</v>
      </c>
      <c r="D35" s="1">
        <f t="shared" si="8"/>
        <v>0.04927676655823932</v>
      </c>
      <c r="E35" s="9">
        <v>361</v>
      </c>
      <c r="F35" s="10">
        <v>133</v>
      </c>
      <c r="G35" s="1">
        <f t="shared" si="9"/>
        <v>0.031061779383927034</v>
      </c>
      <c r="H35" s="17">
        <f t="shared" si="11"/>
        <v>351</v>
      </c>
      <c r="I35" s="18">
        <f t="shared" si="10"/>
        <v>260.5091169229975</v>
      </c>
    </row>
    <row r="36" spans="1:9" ht="14.25">
      <c r="A36" s="30" t="s">
        <v>26</v>
      </c>
      <c r="B36" s="9">
        <v>1599</v>
      </c>
      <c r="C36" s="10">
        <v>350</v>
      </c>
      <c r="D36" s="1">
        <f t="shared" si="8"/>
        <v>0.11066509793065264</v>
      </c>
      <c r="E36" s="9">
        <v>1218</v>
      </c>
      <c r="F36" s="10">
        <v>260</v>
      </c>
      <c r="G36" s="1">
        <f t="shared" si="9"/>
        <v>0.10480123902942695</v>
      </c>
      <c r="H36" s="17">
        <f t="shared" si="11"/>
        <v>381</v>
      </c>
      <c r="I36" s="18">
        <f t="shared" si="10"/>
        <v>436.00458713183286</v>
      </c>
    </row>
    <row r="37" spans="1:9" ht="14.25">
      <c r="A37" s="33"/>
      <c r="B37" s="13"/>
      <c r="C37" s="14"/>
      <c r="D37" s="14"/>
      <c r="E37" s="13"/>
      <c r="F37" s="14"/>
      <c r="G37" s="14"/>
      <c r="H37" s="13"/>
      <c r="I37" s="15"/>
    </row>
    <row r="38" ht="14.25">
      <c r="A38" s="32" t="s">
        <v>34</v>
      </c>
    </row>
    <row r="39" ht="14.25">
      <c r="A39" s="32" t="s">
        <v>33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0"/>
      <c r="B2" s="50"/>
      <c r="C2" s="50"/>
      <c r="D2" s="50"/>
      <c r="E2" s="50"/>
      <c r="F2" s="50"/>
      <c r="G2" s="50"/>
      <c r="H2" s="50"/>
      <c r="I2" s="50"/>
    </row>
    <row r="3" spans="1:9" ht="15">
      <c r="A3" s="3" t="str">
        <f>Intra!A3</f>
        <v>Anne Arundel County</v>
      </c>
      <c r="B3" s="49" t="s">
        <v>38</v>
      </c>
      <c r="C3" s="49"/>
      <c r="D3" s="49"/>
      <c r="E3" s="49"/>
      <c r="F3" s="49"/>
      <c r="G3" s="49"/>
      <c r="H3" s="49"/>
      <c r="I3" s="49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6" t="s">
        <v>0</v>
      </c>
      <c r="C5" s="47"/>
      <c r="D5" s="48"/>
      <c r="E5" s="46" t="s">
        <v>1</v>
      </c>
      <c r="F5" s="47"/>
      <c r="G5" s="48"/>
      <c r="H5" s="46" t="s">
        <v>2</v>
      </c>
      <c r="I5" s="48"/>
    </row>
    <row r="6" spans="1:9" ht="14.25">
      <c r="A6" s="34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5" t="s">
        <v>7</v>
      </c>
      <c r="B7" s="19">
        <v>8651</v>
      </c>
      <c r="C7" s="19">
        <v>786</v>
      </c>
      <c r="D7" s="11">
        <f aca="true" t="shared" si="0" ref="D7:D12">B7/B$7</f>
        <v>1</v>
      </c>
      <c r="E7" s="20">
        <v>4285</v>
      </c>
      <c r="F7" s="19">
        <v>549</v>
      </c>
      <c r="G7" s="1">
        <f aca="true" t="shared" si="1" ref="G7:G12">E7/E$7</f>
        <v>1</v>
      </c>
      <c r="H7" s="17">
        <f aca="true" t="shared" si="2" ref="H7:H12">B7-E7</f>
        <v>4366</v>
      </c>
      <c r="I7" s="18">
        <f aca="true" t="shared" si="3" ref="I7:I12">((SQRT((C7/1.645)^2+(F7/1.645)^2)))*1.645</f>
        <v>958.7476205967866</v>
      </c>
    </row>
    <row r="8" spans="1:9" ht="14.25">
      <c r="A8" s="36" t="s">
        <v>8</v>
      </c>
      <c r="B8" s="19">
        <v>650</v>
      </c>
      <c r="C8" s="19">
        <v>293</v>
      </c>
      <c r="D8" s="11">
        <f t="shared" si="0"/>
        <v>0.07513582244827188</v>
      </c>
      <c r="E8" s="20">
        <v>357</v>
      </c>
      <c r="F8" s="19">
        <v>200</v>
      </c>
      <c r="G8" s="1">
        <f t="shared" si="1"/>
        <v>0.08331388564760793</v>
      </c>
      <c r="H8" s="17">
        <f t="shared" si="2"/>
        <v>293</v>
      </c>
      <c r="I8" s="18">
        <f t="shared" si="3"/>
        <v>354.7520260689148</v>
      </c>
    </row>
    <row r="9" spans="1:9" ht="14.25">
      <c r="A9" s="36" t="s">
        <v>9</v>
      </c>
      <c r="B9" s="9">
        <v>1330</v>
      </c>
      <c r="C9" s="10">
        <v>300</v>
      </c>
      <c r="D9" s="11">
        <f t="shared" si="0"/>
        <v>0.153739452086464</v>
      </c>
      <c r="E9" s="9">
        <v>614</v>
      </c>
      <c r="F9" s="10">
        <v>183</v>
      </c>
      <c r="G9" s="1">
        <f t="shared" si="1"/>
        <v>0.14329054842473746</v>
      </c>
      <c r="H9" s="17">
        <f t="shared" si="2"/>
        <v>716</v>
      </c>
      <c r="I9" s="18">
        <f t="shared" si="3"/>
        <v>351.4100169317886</v>
      </c>
    </row>
    <row r="10" spans="1:9" ht="14.25">
      <c r="A10" s="36" t="s">
        <v>10</v>
      </c>
      <c r="B10" s="19">
        <v>2526</v>
      </c>
      <c r="C10" s="19">
        <v>415</v>
      </c>
      <c r="D10" s="11">
        <f t="shared" si="0"/>
        <v>0.29198936539128423</v>
      </c>
      <c r="E10" s="20">
        <v>1573</v>
      </c>
      <c r="F10" s="19">
        <v>359</v>
      </c>
      <c r="G10" s="1">
        <f t="shared" si="1"/>
        <v>0.3670945157526254</v>
      </c>
      <c r="H10" s="17">
        <f t="shared" si="2"/>
        <v>953</v>
      </c>
      <c r="I10" s="18">
        <f t="shared" si="3"/>
        <v>548.7312639170472</v>
      </c>
    </row>
    <row r="11" spans="1:9" ht="14.25">
      <c r="A11" s="36" t="s">
        <v>11</v>
      </c>
      <c r="B11" s="9">
        <v>2395</v>
      </c>
      <c r="C11" s="10">
        <v>390</v>
      </c>
      <c r="D11" s="11">
        <f t="shared" si="0"/>
        <v>0.27684660732863253</v>
      </c>
      <c r="E11" s="9">
        <v>1070</v>
      </c>
      <c r="F11" s="10">
        <v>244</v>
      </c>
      <c r="G11" s="1">
        <f t="shared" si="1"/>
        <v>0.24970828471411902</v>
      </c>
      <c r="H11" s="17">
        <f t="shared" si="2"/>
        <v>1325</v>
      </c>
      <c r="I11" s="18">
        <f t="shared" si="3"/>
        <v>460.0391287705862</v>
      </c>
    </row>
    <row r="12" spans="1:9" ht="14.25">
      <c r="A12" s="36" t="s">
        <v>12</v>
      </c>
      <c r="B12" s="9">
        <v>1750</v>
      </c>
      <c r="C12" s="10">
        <v>343</v>
      </c>
      <c r="D12" s="11">
        <f t="shared" si="0"/>
        <v>0.20228875274534736</v>
      </c>
      <c r="E12" s="9">
        <v>671</v>
      </c>
      <c r="F12" s="10">
        <v>198</v>
      </c>
      <c r="G12" s="1">
        <f t="shared" si="1"/>
        <v>0.15659276546091014</v>
      </c>
      <c r="H12" s="17">
        <f t="shared" si="2"/>
        <v>1079</v>
      </c>
      <c r="I12" s="18">
        <f t="shared" si="3"/>
        <v>396.0467144163678</v>
      </c>
    </row>
    <row r="13" spans="1:9" ht="14.25">
      <c r="A13" s="36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4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5" t="s">
        <v>30</v>
      </c>
      <c r="B15" s="9">
        <v>14159</v>
      </c>
      <c r="C15" s="10">
        <v>1449</v>
      </c>
      <c r="D15" s="11">
        <f>B15/B$15</f>
        <v>1</v>
      </c>
      <c r="E15" s="9">
        <v>7250</v>
      </c>
      <c r="F15" s="10">
        <v>964</v>
      </c>
      <c r="G15" s="1">
        <f>E15/E$15</f>
        <v>1</v>
      </c>
      <c r="H15" s="17">
        <f>B15-E15</f>
        <v>6909</v>
      </c>
      <c r="I15" s="18">
        <f aca="true" t="shared" si="4" ref="I15:I22">((SQRT((C15/1.645)^2+(F15/1.645)^2)))*1.645</f>
        <v>1740.3726612424132</v>
      </c>
    </row>
    <row r="16" spans="1:9" ht="14.25">
      <c r="A16" s="36" t="s">
        <v>13</v>
      </c>
      <c r="B16" s="9">
        <v>327</v>
      </c>
      <c r="C16" s="10">
        <v>195</v>
      </c>
      <c r="D16" s="11">
        <f aca="true" t="shared" si="5" ref="D16:D22">B16/B$15</f>
        <v>0.02309485133130871</v>
      </c>
      <c r="E16" s="9">
        <v>170</v>
      </c>
      <c r="F16" s="10">
        <v>104</v>
      </c>
      <c r="G16" s="1">
        <f aca="true" t="shared" si="6" ref="G16:G24">E16/E$15</f>
        <v>0.023448275862068966</v>
      </c>
      <c r="H16" s="17">
        <f aca="true" t="shared" si="7" ref="H16:H22">B16-E16</f>
        <v>157</v>
      </c>
      <c r="I16" s="18">
        <f t="shared" si="4"/>
        <v>221.00000000000003</v>
      </c>
    </row>
    <row r="17" spans="1:9" ht="14.25">
      <c r="A17" s="36" t="s">
        <v>14</v>
      </c>
      <c r="B17" s="9">
        <v>109</v>
      </c>
      <c r="C17" s="10">
        <v>67</v>
      </c>
      <c r="D17" s="11">
        <f t="shared" si="5"/>
        <v>0.007698283777102903</v>
      </c>
      <c r="E17" s="9">
        <v>19</v>
      </c>
      <c r="F17" s="10">
        <v>24</v>
      </c>
      <c r="G17" s="1">
        <f t="shared" si="6"/>
        <v>0.002620689655172414</v>
      </c>
      <c r="H17" s="17">
        <f t="shared" si="7"/>
        <v>90</v>
      </c>
      <c r="I17" s="18">
        <f t="shared" si="4"/>
        <v>71.16881339463235</v>
      </c>
    </row>
    <row r="18" spans="1:9" ht="14.25">
      <c r="A18" s="36" t="s">
        <v>15</v>
      </c>
      <c r="B18" s="9">
        <v>710</v>
      </c>
      <c r="C18" s="10">
        <v>335</v>
      </c>
      <c r="D18" s="11">
        <f t="shared" si="5"/>
        <v>0.05014478423617487</v>
      </c>
      <c r="E18" s="9">
        <v>346</v>
      </c>
      <c r="F18" s="10">
        <v>255</v>
      </c>
      <c r="G18" s="1">
        <f t="shared" si="6"/>
        <v>0.047724137931034485</v>
      </c>
      <c r="H18" s="17">
        <f t="shared" si="7"/>
        <v>364</v>
      </c>
      <c r="I18" s="18">
        <f t="shared" si="4"/>
        <v>421.0106887004177</v>
      </c>
    </row>
    <row r="19" spans="1:9" ht="14.25">
      <c r="A19" s="36" t="s">
        <v>16</v>
      </c>
      <c r="B19" s="9">
        <v>677</v>
      </c>
      <c r="C19" s="10">
        <v>327</v>
      </c>
      <c r="D19" s="11">
        <f t="shared" si="5"/>
        <v>0.0478141111660428</v>
      </c>
      <c r="E19" s="9">
        <v>476</v>
      </c>
      <c r="F19" s="10">
        <v>244</v>
      </c>
      <c r="G19" s="1">
        <f t="shared" si="6"/>
        <v>0.06565517241379311</v>
      </c>
      <c r="H19" s="17">
        <f t="shared" si="7"/>
        <v>201</v>
      </c>
      <c r="I19" s="18">
        <f t="shared" si="4"/>
        <v>408.0012254883556</v>
      </c>
    </row>
    <row r="20" spans="1:9" ht="14.25">
      <c r="A20" s="36" t="s">
        <v>17</v>
      </c>
      <c r="B20" s="9">
        <v>1392</v>
      </c>
      <c r="C20" s="10">
        <v>537</v>
      </c>
      <c r="D20" s="11">
        <f t="shared" si="5"/>
        <v>0.09831202768557101</v>
      </c>
      <c r="E20" s="9">
        <v>977</v>
      </c>
      <c r="F20" s="10">
        <v>342</v>
      </c>
      <c r="G20" s="1">
        <f t="shared" si="6"/>
        <v>0.13475862068965516</v>
      </c>
      <c r="H20" s="17">
        <f t="shared" si="7"/>
        <v>415</v>
      </c>
      <c r="I20" s="18">
        <f t="shared" si="4"/>
        <v>636.6576788196306</v>
      </c>
    </row>
    <row r="21" spans="1:9" ht="14.25">
      <c r="A21" s="36" t="s">
        <v>18</v>
      </c>
      <c r="B21" s="9">
        <v>2692</v>
      </c>
      <c r="C21" s="10">
        <v>506</v>
      </c>
      <c r="D21" s="11">
        <f t="shared" si="5"/>
        <v>0.19012642135744048</v>
      </c>
      <c r="E21" s="9">
        <v>1788</v>
      </c>
      <c r="F21" s="10">
        <v>519</v>
      </c>
      <c r="G21" s="1">
        <f t="shared" si="6"/>
        <v>0.24662068965517242</v>
      </c>
      <c r="H21" s="17">
        <f t="shared" si="7"/>
        <v>904</v>
      </c>
      <c r="I21" s="18">
        <f t="shared" si="4"/>
        <v>724.8427415653688</v>
      </c>
    </row>
    <row r="22" spans="1:9" ht="14.25">
      <c r="A22" s="36" t="s">
        <v>19</v>
      </c>
      <c r="B22" s="9">
        <v>2902</v>
      </c>
      <c r="C22" s="10">
        <v>775</v>
      </c>
      <c r="D22" s="11">
        <f t="shared" si="5"/>
        <v>0.20495797725828097</v>
      </c>
      <c r="E22" s="9">
        <v>1042</v>
      </c>
      <c r="F22" s="10">
        <v>357</v>
      </c>
      <c r="G22" s="1">
        <f t="shared" si="6"/>
        <v>0.14372413793103447</v>
      </c>
      <c r="H22" s="17">
        <f t="shared" si="7"/>
        <v>1860</v>
      </c>
      <c r="I22" s="18">
        <f t="shared" si="4"/>
        <v>853.2725238749928</v>
      </c>
    </row>
    <row r="23" spans="1:9" ht="14.25">
      <c r="A23" s="36" t="s">
        <v>20</v>
      </c>
      <c r="B23" s="9">
        <v>3301</v>
      </c>
      <c r="C23" s="10">
        <v>708</v>
      </c>
      <c r="D23" s="11">
        <f>B23/B$15</f>
        <v>0.23313793346987782</v>
      </c>
      <c r="E23" s="9">
        <v>1526</v>
      </c>
      <c r="F23" s="10">
        <v>433</v>
      </c>
      <c r="G23" s="1">
        <f t="shared" si="6"/>
        <v>0.21048275862068966</v>
      </c>
      <c r="H23" s="17">
        <f>B23-E23</f>
        <v>1775</v>
      </c>
      <c r="I23" s="18">
        <f>((SQRT((C23/1.645)^2+(F23/1.645)^2)))*1.645</f>
        <v>829.9114410586228</v>
      </c>
    </row>
    <row r="24" spans="1:9" ht="14.25">
      <c r="A24" s="36" t="s">
        <v>21</v>
      </c>
      <c r="B24" s="9">
        <v>2049</v>
      </c>
      <c r="C24" s="10">
        <v>437</v>
      </c>
      <c r="D24" s="11">
        <f>B24/B$15</f>
        <v>0.14471360971820044</v>
      </c>
      <c r="E24" s="9">
        <v>906</v>
      </c>
      <c r="F24" s="10">
        <v>305</v>
      </c>
      <c r="G24" s="1">
        <f t="shared" si="6"/>
        <v>0.1249655172413793</v>
      </c>
      <c r="H24" s="17">
        <f>B24-E24</f>
        <v>1143</v>
      </c>
      <c r="I24" s="18">
        <f>((SQRT((C24/1.645)^2+(F24/1.645)^2)))*1.645</f>
        <v>532.9108743495483</v>
      </c>
    </row>
    <row r="25" spans="1:9" ht="14.25">
      <c r="A25" s="37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4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5" t="s">
        <v>31</v>
      </c>
      <c r="B27" s="9">
        <v>13064</v>
      </c>
      <c r="C27" s="10">
        <v>915</v>
      </c>
      <c r="D27" s="11">
        <f>B27/B$27</f>
        <v>1</v>
      </c>
      <c r="E27" s="9">
        <v>8789</v>
      </c>
      <c r="F27" s="10">
        <v>759</v>
      </c>
      <c r="G27" s="11">
        <f>E27/E$27</f>
        <v>1</v>
      </c>
      <c r="H27" s="17">
        <f>B27-E27</f>
        <v>4275</v>
      </c>
      <c r="I27" s="18">
        <f>((SQRT((C27/1.645)^2+(F27/1.645)^2)))*1.645</f>
        <v>1188.8254707903932</v>
      </c>
    </row>
    <row r="28" spans="1:9" ht="14.25">
      <c r="A28" s="36" t="s">
        <v>22</v>
      </c>
      <c r="B28" s="9">
        <v>1399</v>
      </c>
      <c r="C28" s="10">
        <v>287</v>
      </c>
      <c r="D28" s="11">
        <f aca="true" t="shared" si="8" ref="D28:D36">B28/B$27</f>
        <v>0.10708818126148194</v>
      </c>
      <c r="E28" s="9">
        <v>948</v>
      </c>
      <c r="F28" s="10">
        <v>256</v>
      </c>
      <c r="G28" s="11">
        <f aca="true" t="shared" si="9" ref="G28:G36">E28/E$27</f>
        <v>0.10786210035271362</v>
      </c>
      <c r="H28" s="17">
        <f>B28-E28</f>
        <v>451</v>
      </c>
      <c r="I28" s="18">
        <f aca="true" t="shared" si="10" ref="I28:I36">((SQRT((C28/1.645)^2+(F28/1.645)^2)))*1.645</f>
        <v>384.5841910427416</v>
      </c>
    </row>
    <row r="29" spans="1:9" ht="14.25">
      <c r="A29" s="36" t="s">
        <v>23</v>
      </c>
      <c r="B29" s="9">
        <v>2213</v>
      </c>
      <c r="C29" s="10">
        <v>359</v>
      </c>
      <c r="D29" s="11">
        <f t="shared" si="8"/>
        <v>0.1693968156766687</v>
      </c>
      <c r="E29" s="9">
        <v>2243</v>
      </c>
      <c r="F29" s="10">
        <v>379</v>
      </c>
      <c r="G29" s="11">
        <f t="shared" si="9"/>
        <v>0.25520537034930024</v>
      </c>
      <c r="H29" s="17">
        <f aca="true" t="shared" si="11" ref="H29:H36">B29-E29</f>
        <v>-30</v>
      </c>
      <c r="I29" s="18">
        <f t="shared" si="10"/>
        <v>522.0363971985095</v>
      </c>
    </row>
    <row r="30" spans="1:9" ht="14.25">
      <c r="A30" s="36" t="s">
        <v>14</v>
      </c>
      <c r="B30" s="9">
        <v>957</v>
      </c>
      <c r="C30" s="10">
        <v>237</v>
      </c>
      <c r="D30" s="11">
        <f t="shared" si="8"/>
        <v>0.07325474586650337</v>
      </c>
      <c r="E30" s="9">
        <v>596</v>
      </c>
      <c r="F30" s="10">
        <v>213</v>
      </c>
      <c r="G30" s="11">
        <f t="shared" si="9"/>
        <v>0.06781203777449084</v>
      </c>
      <c r="H30" s="17">
        <f t="shared" si="11"/>
        <v>361</v>
      </c>
      <c r="I30" s="18">
        <f t="shared" si="10"/>
        <v>318.65027851862925</v>
      </c>
    </row>
    <row r="31" spans="1:9" ht="14.25">
      <c r="A31" s="36" t="s">
        <v>15</v>
      </c>
      <c r="B31" s="9">
        <v>1771</v>
      </c>
      <c r="C31" s="10">
        <v>326</v>
      </c>
      <c r="D31" s="11">
        <f t="shared" si="8"/>
        <v>0.13556338028169015</v>
      </c>
      <c r="E31" s="9">
        <v>1029</v>
      </c>
      <c r="F31" s="10">
        <v>239</v>
      </c>
      <c r="G31" s="11">
        <f t="shared" si="9"/>
        <v>0.11707816588917966</v>
      </c>
      <c r="H31" s="17">
        <f t="shared" si="11"/>
        <v>742</v>
      </c>
      <c r="I31" s="18">
        <f t="shared" si="10"/>
        <v>404.22394783090226</v>
      </c>
    </row>
    <row r="32" spans="1:9" ht="14.25">
      <c r="A32" s="36" t="s">
        <v>16</v>
      </c>
      <c r="B32" s="9">
        <v>1450</v>
      </c>
      <c r="C32" s="10">
        <v>310</v>
      </c>
      <c r="D32" s="11">
        <f t="shared" si="8"/>
        <v>0.11099203919167178</v>
      </c>
      <c r="E32" s="9">
        <v>1046</v>
      </c>
      <c r="F32" s="10">
        <v>279</v>
      </c>
      <c r="G32" s="11">
        <f t="shared" si="9"/>
        <v>0.11901240186596883</v>
      </c>
      <c r="H32" s="17">
        <f t="shared" si="11"/>
        <v>404</v>
      </c>
      <c r="I32" s="18">
        <f t="shared" si="10"/>
        <v>417.06234545928504</v>
      </c>
    </row>
    <row r="33" spans="1:9" ht="14.25">
      <c r="A33" s="36" t="s">
        <v>17</v>
      </c>
      <c r="B33" s="9">
        <v>1944</v>
      </c>
      <c r="C33" s="10">
        <v>412</v>
      </c>
      <c r="D33" s="11">
        <f t="shared" si="8"/>
        <v>0.14880587875076545</v>
      </c>
      <c r="E33" s="9">
        <v>951</v>
      </c>
      <c r="F33" s="10">
        <v>270</v>
      </c>
      <c r="G33" s="11">
        <f t="shared" si="9"/>
        <v>0.10820343611332348</v>
      </c>
      <c r="H33" s="17">
        <f t="shared" si="11"/>
        <v>993</v>
      </c>
      <c r="I33" s="18">
        <f t="shared" si="10"/>
        <v>492.589078238647</v>
      </c>
    </row>
    <row r="34" spans="1:9" ht="14.25">
      <c r="A34" s="36" t="s">
        <v>24</v>
      </c>
      <c r="B34" s="9">
        <v>856</v>
      </c>
      <c r="C34" s="10">
        <v>215</v>
      </c>
      <c r="D34" s="11">
        <f t="shared" si="8"/>
        <v>0.065523576240049</v>
      </c>
      <c r="E34" s="9">
        <v>820</v>
      </c>
      <c r="F34" s="10">
        <v>235</v>
      </c>
      <c r="G34" s="11">
        <f t="shared" si="9"/>
        <v>0.09329844123335988</v>
      </c>
      <c r="H34" s="17">
        <f t="shared" si="11"/>
        <v>36</v>
      </c>
      <c r="I34" s="18">
        <f t="shared" si="10"/>
        <v>318.51216617265976</v>
      </c>
    </row>
    <row r="35" spans="1:9" ht="14.25">
      <c r="A35" s="36" t="s">
        <v>25</v>
      </c>
      <c r="B35" s="9">
        <v>583</v>
      </c>
      <c r="C35" s="10">
        <v>201</v>
      </c>
      <c r="D35" s="11">
        <f t="shared" si="8"/>
        <v>0.04462645437844458</v>
      </c>
      <c r="E35" s="9">
        <v>343</v>
      </c>
      <c r="F35" s="10">
        <v>139</v>
      </c>
      <c r="G35" s="11">
        <f t="shared" si="9"/>
        <v>0.03902605529639322</v>
      </c>
      <c r="H35" s="17">
        <f t="shared" si="11"/>
        <v>240</v>
      </c>
      <c r="I35" s="18">
        <f t="shared" si="10"/>
        <v>244.38085031360373</v>
      </c>
    </row>
    <row r="36" spans="1:9" ht="14.25">
      <c r="A36" s="36" t="s">
        <v>26</v>
      </c>
      <c r="B36" s="9">
        <v>1891</v>
      </c>
      <c r="C36" s="10">
        <v>334</v>
      </c>
      <c r="D36" s="11">
        <f t="shared" si="8"/>
        <v>0.14474892835272504</v>
      </c>
      <c r="E36" s="9">
        <v>813</v>
      </c>
      <c r="F36" s="10">
        <v>197</v>
      </c>
      <c r="G36" s="11">
        <f t="shared" si="9"/>
        <v>0.09250199112527023</v>
      </c>
      <c r="H36" s="17">
        <f t="shared" si="11"/>
        <v>1078</v>
      </c>
      <c r="I36" s="18">
        <f t="shared" si="10"/>
        <v>387.76926128820475</v>
      </c>
    </row>
    <row r="37" spans="1:9" ht="14.25">
      <c r="A37" s="39"/>
      <c r="B37" s="13"/>
      <c r="C37" s="14"/>
      <c r="D37" s="14"/>
      <c r="E37" s="13"/>
      <c r="F37" s="14"/>
      <c r="G37" s="14"/>
      <c r="H37" s="13"/>
      <c r="I37" s="15"/>
    </row>
    <row r="38" ht="14.25">
      <c r="A38" s="38" t="s">
        <v>35</v>
      </c>
    </row>
    <row r="39" ht="14.25">
      <c r="A39" s="38" t="s">
        <v>33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0"/>
      <c r="B2" s="50"/>
      <c r="C2" s="50"/>
      <c r="D2" s="50"/>
      <c r="E2" s="50"/>
      <c r="F2" s="50"/>
      <c r="G2" s="50"/>
      <c r="H2" s="50"/>
      <c r="I2" s="50"/>
    </row>
    <row r="3" spans="1:9" ht="15">
      <c r="A3" s="3" t="str">
        <f>Intra!A3</f>
        <v>Anne Arundel County</v>
      </c>
      <c r="B3" s="49" t="s">
        <v>37</v>
      </c>
      <c r="C3" s="49"/>
      <c r="D3" s="49"/>
      <c r="E3" s="49"/>
      <c r="F3" s="49"/>
      <c r="G3" s="49"/>
      <c r="H3" s="49"/>
      <c r="I3" s="49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6" t="s">
        <v>0</v>
      </c>
      <c r="C5" s="47"/>
      <c r="D5" s="48"/>
      <c r="E5" s="46" t="s">
        <v>1</v>
      </c>
      <c r="F5" s="47"/>
      <c r="G5" s="48"/>
      <c r="H5" s="46" t="s">
        <v>2</v>
      </c>
      <c r="I5" s="48"/>
    </row>
    <row r="6" spans="1:9" ht="14.25">
      <c r="A6" s="40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41" t="s">
        <v>7</v>
      </c>
      <c r="B7" s="19">
        <v>2086</v>
      </c>
      <c r="C7" s="19">
        <v>383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2086</v>
      </c>
      <c r="I7" s="18">
        <f aca="true" t="shared" si="2" ref="I7:I12">((SQRT((C7/1.645)^2+(F7/1.645)^2)))*1.645</f>
        <v>383</v>
      </c>
    </row>
    <row r="8" spans="1:9" ht="14.25">
      <c r="A8" s="42" t="s">
        <v>8</v>
      </c>
      <c r="B8" s="19">
        <v>126</v>
      </c>
      <c r="C8" s="19">
        <v>79</v>
      </c>
      <c r="D8" s="11">
        <f t="shared" si="0"/>
        <v>0.06040268456375839</v>
      </c>
      <c r="E8" s="9">
        <v>0</v>
      </c>
      <c r="F8" s="10">
        <v>0</v>
      </c>
      <c r="G8" s="1">
        <v>0</v>
      </c>
      <c r="H8" s="17">
        <f t="shared" si="1"/>
        <v>126</v>
      </c>
      <c r="I8" s="18">
        <f t="shared" si="2"/>
        <v>79</v>
      </c>
    </row>
    <row r="9" spans="1:9" ht="14.25">
      <c r="A9" s="42" t="s">
        <v>9</v>
      </c>
      <c r="B9" s="9">
        <v>257</v>
      </c>
      <c r="C9" s="10">
        <v>141</v>
      </c>
      <c r="D9" s="11">
        <f>B9/B$7</f>
        <v>0.12320230105465005</v>
      </c>
      <c r="E9" s="9">
        <v>0</v>
      </c>
      <c r="F9" s="10">
        <v>0</v>
      </c>
      <c r="G9" s="1">
        <v>0</v>
      </c>
      <c r="H9" s="17">
        <f t="shared" si="1"/>
        <v>257</v>
      </c>
      <c r="I9" s="18">
        <f>((SQRT((C9/1.645)^2+(F9/1.645)^2)))*1.645</f>
        <v>141</v>
      </c>
    </row>
    <row r="10" spans="1:9" ht="14.25">
      <c r="A10" s="42" t="s">
        <v>10</v>
      </c>
      <c r="B10" s="19">
        <v>643</v>
      </c>
      <c r="C10" s="19">
        <v>216</v>
      </c>
      <c r="D10" s="11">
        <f>B10/B$7</f>
        <v>0.30824544582933844</v>
      </c>
      <c r="E10" s="9">
        <v>0</v>
      </c>
      <c r="F10" s="10">
        <v>0</v>
      </c>
      <c r="G10" s="1">
        <v>0</v>
      </c>
      <c r="H10" s="17">
        <f t="shared" si="1"/>
        <v>643</v>
      </c>
      <c r="I10" s="18">
        <f>((SQRT((C10/1.645)^2+(F10/1.645)^2)))*1.645</f>
        <v>216</v>
      </c>
    </row>
    <row r="11" spans="1:9" ht="14.25">
      <c r="A11" s="42" t="s">
        <v>11</v>
      </c>
      <c r="B11" s="9">
        <v>627</v>
      </c>
      <c r="C11" s="10">
        <v>208</v>
      </c>
      <c r="D11" s="11">
        <f t="shared" si="0"/>
        <v>0.30057526366251197</v>
      </c>
      <c r="E11" s="9">
        <v>0</v>
      </c>
      <c r="F11" s="10">
        <v>0</v>
      </c>
      <c r="G11" s="1">
        <v>0</v>
      </c>
      <c r="H11" s="17">
        <f t="shared" si="1"/>
        <v>627</v>
      </c>
      <c r="I11" s="18">
        <f t="shared" si="2"/>
        <v>208</v>
      </c>
    </row>
    <row r="12" spans="1:9" ht="14.25">
      <c r="A12" s="42" t="s">
        <v>12</v>
      </c>
      <c r="B12" s="9">
        <v>433</v>
      </c>
      <c r="C12" s="10">
        <v>176</v>
      </c>
      <c r="D12" s="11">
        <f t="shared" si="0"/>
        <v>0.20757430488974113</v>
      </c>
      <c r="E12" s="9">
        <v>0</v>
      </c>
      <c r="F12" s="10">
        <v>0</v>
      </c>
      <c r="G12" s="1">
        <v>0</v>
      </c>
      <c r="H12" s="17">
        <f t="shared" si="1"/>
        <v>433</v>
      </c>
      <c r="I12" s="18">
        <f t="shared" si="2"/>
        <v>176</v>
      </c>
    </row>
    <row r="13" spans="1:9" ht="14.25">
      <c r="A13" s="42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40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41" t="s">
        <v>30</v>
      </c>
      <c r="B15" s="9">
        <v>3386</v>
      </c>
      <c r="C15" s="10">
        <v>646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3386</v>
      </c>
      <c r="I15" s="18">
        <f aca="true" t="shared" si="3" ref="I15:I24">((SQRT((C15/1.645)^2+(F15/1.645)^2)))*1.645</f>
        <v>646</v>
      </c>
    </row>
    <row r="16" spans="1:9" ht="14.25">
      <c r="A16" s="42" t="s">
        <v>13</v>
      </c>
      <c r="B16" s="9">
        <v>195</v>
      </c>
      <c r="C16" s="10">
        <v>129</v>
      </c>
      <c r="D16" s="11">
        <f aca="true" t="shared" si="4" ref="D16:D24">B16/B$15</f>
        <v>0.05759007678676905</v>
      </c>
      <c r="E16" s="9">
        <v>0</v>
      </c>
      <c r="F16" s="10">
        <v>0</v>
      </c>
      <c r="G16" s="1">
        <v>0</v>
      </c>
      <c r="H16" s="17">
        <f aca="true" t="shared" si="5" ref="H16:H24">B16-E16</f>
        <v>195</v>
      </c>
      <c r="I16" s="18">
        <f t="shared" si="3"/>
        <v>129</v>
      </c>
    </row>
    <row r="17" spans="1:9" ht="14.25">
      <c r="A17" s="42" t="s">
        <v>14</v>
      </c>
      <c r="B17" s="9">
        <v>15</v>
      </c>
      <c r="C17" s="10">
        <v>25</v>
      </c>
      <c r="D17" s="11">
        <f t="shared" si="4"/>
        <v>0.004430005906674543</v>
      </c>
      <c r="E17" s="9">
        <v>0</v>
      </c>
      <c r="F17" s="10">
        <v>0</v>
      </c>
      <c r="G17" s="1">
        <v>0</v>
      </c>
      <c r="H17" s="17">
        <f t="shared" si="5"/>
        <v>15</v>
      </c>
      <c r="I17" s="18">
        <f t="shared" si="3"/>
        <v>25</v>
      </c>
    </row>
    <row r="18" spans="1:9" ht="14.25">
      <c r="A18" s="42" t="s">
        <v>15</v>
      </c>
      <c r="B18" s="9">
        <v>196</v>
      </c>
      <c r="C18" s="10">
        <v>175</v>
      </c>
      <c r="D18" s="11">
        <f t="shared" si="4"/>
        <v>0.057885410513880686</v>
      </c>
      <c r="E18" s="9">
        <v>0</v>
      </c>
      <c r="F18" s="10">
        <v>0</v>
      </c>
      <c r="G18" s="1">
        <v>0</v>
      </c>
      <c r="H18" s="17">
        <f t="shared" si="5"/>
        <v>196</v>
      </c>
      <c r="I18" s="18">
        <f t="shared" si="3"/>
        <v>175</v>
      </c>
    </row>
    <row r="19" spans="1:9" ht="14.25">
      <c r="A19" s="42" t="s">
        <v>16</v>
      </c>
      <c r="B19" s="9">
        <v>211</v>
      </c>
      <c r="C19" s="10">
        <v>156</v>
      </c>
      <c r="D19" s="11">
        <f t="shared" si="4"/>
        <v>0.06231541642055523</v>
      </c>
      <c r="E19" s="9">
        <v>0</v>
      </c>
      <c r="F19" s="10">
        <v>0</v>
      </c>
      <c r="G19" s="1">
        <v>0</v>
      </c>
      <c r="H19" s="17">
        <f t="shared" si="5"/>
        <v>211</v>
      </c>
      <c r="I19" s="18">
        <f t="shared" si="3"/>
        <v>156</v>
      </c>
    </row>
    <row r="20" spans="1:9" ht="14.25">
      <c r="A20" s="42" t="s">
        <v>17</v>
      </c>
      <c r="B20" s="9">
        <v>329</v>
      </c>
      <c r="C20" s="10">
        <v>183</v>
      </c>
      <c r="D20" s="11">
        <f t="shared" si="4"/>
        <v>0.09716479621972829</v>
      </c>
      <c r="E20" s="9">
        <v>0</v>
      </c>
      <c r="F20" s="10">
        <v>0</v>
      </c>
      <c r="G20" s="1">
        <v>0</v>
      </c>
      <c r="H20" s="17">
        <f t="shared" si="5"/>
        <v>329</v>
      </c>
      <c r="I20" s="18">
        <f t="shared" si="3"/>
        <v>183</v>
      </c>
    </row>
    <row r="21" spans="1:9" ht="14.25">
      <c r="A21" s="42" t="s">
        <v>18</v>
      </c>
      <c r="B21" s="9">
        <v>741</v>
      </c>
      <c r="C21" s="10">
        <v>262</v>
      </c>
      <c r="D21" s="11">
        <f t="shared" si="4"/>
        <v>0.2188422917897224</v>
      </c>
      <c r="E21" s="9">
        <v>0</v>
      </c>
      <c r="F21" s="10">
        <v>0</v>
      </c>
      <c r="G21" s="1">
        <v>0</v>
      </c>
      <c r="H21" s="17">
        <f t="shared" si="5"/>
        <v>741</v>
      </c>
      <c r="I21" s="18">
        <f t="shared" si="3"/>
        <v>262</v>
      </c>
    </row>
    <row r="22" spans="1:9" ht="14.25">
      <c r="A22" s="42" t="s">
        <v>19</v>
      </c>
      <c r="B22" s="9">
        <v>569</v>
      </c>
      <c r="C22" s="10">
        <v>251</v>
      </c>
      <c r="D22" s="11">
        <f t="shared" si="4"/>
        <v>0.16804489072652096</v>
      </c>
      <c r="E22" s="9">
        <v>0</v>
      </c>
      <c r="F22" s="10">
        <v>0</v>
      </c>
      <c r="G22" s="1">
        <v>0</v>
      </c>
      <c r="H22" s="17">
        <f t="shared" si="5"/>
        <v>569</v>
      </c>
      <c r="I22" s="18">
        <f t="shared" si="3"/>
        <v>250.99999999999997</v>
      </c>
    </row>
    <row r="23" spans="1:9" ht="14.25">
      <c r="A23" s="42" t="s">
        <v>20</v>
      </c>
      <c r="B23" s="9">
        <v>793</v>
      </c>
      <c r="C23" s="10">
        <v>399</v>
      </c>
      <c r="D23" s="11">
        <f t="shared" si="4"/>
        <v>0.23419964559952747</v>
      </c>
      <c r="E23" s="9">
        <v>0</v>
      </c>
      <c r="F23" s="10">
        <v>0</v>
      </c>
      <c r="G23" s="1">
        <v>0</v>
      </c>
      <c r="H23" s="17">
        <f t="shared" si="5"/>
        <v>793</v>
      </c>
      <c r="I23" s="18">
        <f t="shared" si="3"/>
        <v>399</v>
      </c>
    </row>
    <row r="24" spans="1:9" ht="14.25">
      <c r="A24" s="42" t="s">
        <v>21</v>
      </c>
      <c r="B24" s="9">
        <v>337</v>
      </c>
      <c r="C24" s="10">
        <v>146</v>
      </c>
      <c r="D24" s="11">
        <f t="shared" si="4"/>
        <v>0.09952746603662138</v>
      </c>
      <c r="E24" s="9">
        <v>0</v>
      </c>
      <c r="F24" s="10">
        <v>0</v>
      </c>
      <c r="G24" s="1">
        <v>0</v>
      </c>
      <c r="H24" s="17">
        <f t="shared" si="5"/>
        <v>337</v>
      </c>
      <c r="I24" s="18">
        <f t="shared" si="3"/>
        <v>146</v>
      </c>
    </row>
    <row r="25" spans="1:9" ht="14.25">
      <c r="A25" s="43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0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41" t="s">
        <v>31</v>
      </c>
      <c r="B27" s="9">
        <v>2985</v>
      </c>
      <c r="C27" s="10">
        <v>445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2985</v>
      </c>
      <c r="I27" s="18">
        <f>((SQRT((C27/1.645)^2+(F27/1.645)^2)))*1.645</f>
        <v>445</v>
      </c>
    </row>
    <row r="28" spans="1:9" ht="14.25">
      <c r="A28" s="42" t="s">
        <v>22</v>
      </c>
      <c r="B28" s="9">
        <v>666</v>
      </c>
      <c r="C28" s="10">
        <v>218</v>
      </c>
      <c r="D28" s="11">
        <f aca="true" t="shared" si="6" ref="D28:D36">B28/B$27</f>
        <v>0.22311557788944725</v>
      </c>
      <c r="E28" s="9">
        <v>0</v>
      </c>
      <c r="F28" s="10">
        <v>0</v>
      </c>
      <c r="G28" s="1">
        <v>0</v>
      </c>
      <c r="H28" s="17">
        <f>B28-E28</f>
        <v>666</v>
      </c>
      <c r="I28" s="18">
        <f aca="true" t="shared" si="7" ref="I28:I36">((SQRT((C28/1.645)^2+(F28/1.645)^2)))*1.645</f>
        <v>218</v>
      </c>
    </row>
    <row r="29" spans="1:9" ht="14.25">
      <c r="A29" s="42" t="s">
        <v>23</v>
      </c>
      <c r="B29" s="9">
        <v>606</v>
      </c>
      <c r="C29" s="10">
        <v>213</v>
      </c>
      <c r="D29" s="11">
        <f t="shared" si="6"/>
        <v>0.20301507537688443</v>
      </c>
      <c r="E29" s="9">
        <v>0</v>
      </c>
      <c r="F29" s="10">
        <v>0</v>
      </c>
      <c r="G29" s="1">
        <v>0</v>
      </c>
      <c r="H29" s="17">
        <f aca="true" t="shared" si="8" ref="H29:H36">B29-E29</f>
        <v>606</v>
      </c>
      <c r="I29" s="18">
        <f t="shared" si="7"/>
        <v>213</v>
      </c>
    </row>
    <row r="30" spans="1:9" ht="14.25">
      <c r="A30" s="42" t="s">
        <v>14</v>
      </c>
      <c r="B30" s="9">
        <v>101</v>
      </c>
      <c r="C30" s="10">
        <v>62</v>
      </c>
      <c r="D30" s="11">
        <f t="shared" si="6"/>
        <v>0.0338358458961474</v>
      </c>
      <c r="E30" s="9">
        <v>0</v>
      </c>
      <c r="F30" s="10">
        <v>0</v>
      </c>
      <c r="G30" s="1">
        <v>0</v>
      </c>
      <c r="H30" s="17">
        <f t="shared" si="8"/>
        <v>101</v>
      </c>
      <c r="I30" s="18">
        <f t="shared" si="7"/>
        <v>62</v>
      </c>
    </row>
    <row r="31" spans="1:9" ht="14.25">
      <c r="A31" s="42" t="s">
        <v>15</v>
      </c>
      <c r="B31" s="9">
        <v>323</v>
      </c>
      <c r="C31" s="10">
        <v>154</v>
      </c>
      <c r="D31" s="11">
        <f t="shared" si="6"/>
        <v>0.10820770519262982</v>
      </c>
      <c r="E31" s="9">
        <v>0</v>
      </c>
      <c r="F31" s="10">
        <v>0</v>
      </c>
      <c r="G31" s="1">
        <v>0</v>
      </c>
      <c r="H31" s="17">
        <f t="shared" si="8"/>
        <v>323</v>
      </c>
      <c r="I31" s="18">
        <f t="shared" si="7"/>
        <v>154</v>
      </c>
    </row>
    <row r="32" spans="1:9" ht="14.25">
      <c r="A32" s="42" t="s">
        <v>16</v>
      </c>
      <c r="B32" s="9">
        <v>288</v>
      </c>
      <c r="C32" s="10">
        <v>138</v>
      </c>
      <c r="D32" s="11">
        <f t="shared" si="6"/>
        <v>0.0964824120603015</v>
      </c>
      <c r="E32" s="9">
        <v>0</v>
      </c>
      <c r="F32" s="10">
        <v>0</v>
      </c>
      <c r="G32" s="1">
        <v>0</v>
      </c>
      <c r="H32" s="17">
        <f t="shared" si="8"/>
        <v>288</v>
      </c>
      <c r="I32" s="18">
        <f t="shared" si="7"/>
        <v>138</v>
      </c>
    </row>
    <row r="33" spans="1:9" ht="14.25">
      <c r="A33" s="42" t="s">
        <v>17</v>
      </c>
      <c r="B33" s="9">
        <v>302</v>
      </c>
      <c r="C33" s="10">
        <v>153</v>
      </c>
      <c r="D33" s="11">
        <f t="shared" si="6"/>
        <v>0.10117252931323283</v>
      </c>
      <c r="E33" s="9">
        <v>0</v>
      </c>
      <c r="F33" s="10">
        <v>0</v>
      </c>
      <c r="G33" s="1">
        <v>0</v>
      </c>
      <c r="H33" s="17">
        <f t="shared" si="8"/>
        <v>302</v>
      </c>
      <c r="I33" s="18">
        <f t="shared" si="7"/>
        <v>153</v>
      </c>
    </row>
    <row r="34" spans="1:9" ht="14.25">
      <c r="A34" s="42" t="s">
        <v>24</v>
      </c>
      <c r="B34" s="9">
        <v>232</v>
      </c>
      <c r="C34" s="10">
        <v>125</v>
      </c>
      <c r="D34" s="11">
        <f t="shared" si="6"/>
        <v>0.07772194304857621</v>
      </c>
      <c r="E34" s="9">
        <v>0</v>
      </c>
      <c r="F34" s="10">
        <v>0</v>
      </c>
      <c r="G34" s="1">
        <v>0</v>
      </c>
      <c r="H34" s="17">
        <f t="shared" si="8"/>
        <v>232</v>
      </c>
      <c r="I34" s="18">
        <f t="shared" si="7"/>
        <v>125</v>
      </c>
    </row>
    <row r="35" spans="1:9" ht="14.25">
      <c r="A35" s="42" t="s">
        <v>25</v>
      </c>
      <c r="B35" s="9">
        <v>96</v>
      </c>
      <c r="C35" s="10">
        <v>58</v>
      </c>
      <c r="D35" s="11">
        <f t="shared" si="6"/>
        <v>0.032160804020100506</v>
      </c>
      <c r="E35" s="9">
        <v>0</v>
      </c>
      <c r="F35" s="10">
        <v>0</v>
      </c>
      <c r="G35" s="1">
        <v>0</v>
      </c>
      <c r="H35" s="17">
        <f t="shared" si="8"/>
        <v>96</v>
      </c>
      <c r="I35" s="18">
        <f t="shared" si="7"/>
        <v>57.99999999999999</v>
      </c>
    </row>
    <row r="36" spans="1:9" ht="14.25">
      <c r="A36" s="42" t="s">
        <v>26</v>
      </c>
      <c r="B36" s="9">
        <v>371</v>
      </c>
      <c r="C36" s="10">
        <v>128</v>
      </c>
      <c r="D36" s="11">
        <f t="shared" si="6"/>
        <v>0.12428810720268006</v>
      </c>
      <c r="E36" s="9">
        <v>0</v>
      </c>
      <c r="F36" s="10">
        <v>0</v>
      </c>
      <c r="G36" s="1">
        <v>0</v>
      </c>
      <c r="H36" s="17">
        <f t="shared" si="8"/>
        <v>371</v>
      </c>
      <c r="I36" s="18">
        <f t="shared" si="7"/>
        <v>128</v>
      </c>
    </row>
    <row r="37" spans="1:9" ht="14.25">
      <c r="A37" s="45"/>
      <c r="B37" s="13"/>
      <c r="C37" s="14"/>
      <c r="D37" s="14"/>
      <c r="E37" s="13"/>
      <c r="F37" s="14"/>
      <c r="G37" s="14"/>
      <c r="H37" s="13"/>
      <c r="I37" s="15"/>
    </row>
    <row r="38" ht="14.25">
      <c r="A38" s="44" t="s">
        <v>36</v>
      </c>
    </row>
    <row r="39" ht="14.25">
      <c r="A39" s="44" t="s">
        <v>33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