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<sst xmlns="http://schemas.openxmlformats.org/spreadsheetml/2006/main" count="127" uniqueCount="49">
  <si>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</si>
  <si>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</si>
  <si>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</si>
  <si>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</si>
  <si>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</si>
  <si>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</si>
  <si>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</si>
  <si>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</si>
  <si>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</si>
  <si>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</si>
  <si>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</si>
  <si>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</si>
  <si>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</si>
  <si>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</si>
  <si>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</si>
  <si>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</si>
  <si>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</si>
  <si>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</si>
  <si>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</si>
  <si>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</si>
  <si>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</si>
  <si>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</si>
  <si>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</si>
  <si>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</si>
  <si>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</si>
  <si>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</si>
  <si>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</si>
  <si>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</si>
  <si>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</si>
  <si>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</si>
  <si>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</si>
  <si>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</si>
  <si>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</si>
  <si>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</si>
  <si>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</si>
  <si>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</si>
  <si>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</si>
  <si>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</si>
  <si>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</si>
  <si>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</si>
  <si>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</si>
  <si>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</si>
  <si>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</si>
  <si>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</si>
  <si>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Talbot 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</si>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</sst>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1490</v>
      </c>
      <c r="C8" s="18">
        <f>((SQRT((Intra!C8/1.645)^2+(Inter!C8/1.645)^2+(Foreign!C8/1.645)^2))*1.645)</f>
        <v>326.42610189750451</v>
      </c>
      <c r="D8" s="19">
        <f t="shared" ref="D8:D11" si="0">B8/B$8</f>
        <v>1</v>
      </c>
      <c r="E8" s="17">
        <f>Intra!E8+Inter!E8+Foreign!E8</f>
        <v>1029</v>
      </c>
      <c r="F8" s="18">
        <f>((SQRT((Intra!F8/1.645)^2+(Inter!F8/1.645)^2+(Foreign!F8/1.645)^2))*1.645)</f>
        <v>255.19600310349691</v>
      </c>
      <c r="G8" s="19">
        <f>E8/E$8</f>
        <v>1</v>
      </c>
      <c r="H8" s="38">
        <f>Intra!H8+Inter!H8+Foreign!H8</f>
        <v>461</v>
      </c>
      <c r="I8" s="39">
        <f>((SQRT((Intra!I8/1.645)^2+(Inter!I8/1.645)^2+(Foreign!I8/1.645)^2))*1.645)</f>
        <v>414.34164647063898</v>
      </c>
      <c r="K8" s="6"/>
    </row>
    <row r="9" spans="1:11" x14ac:dyDescent="0.3">
      <c r="A9" s="32" t="s">
        <v>18</v>
      </c>
      <c r="B9" s="17">
        <f>Intra!B9+Inter!B9+Foreign!B9</f>
        <v>1301</v>
      </c>
      <c r="C9" s="18">
        <f>((SQRT((Intra!C9/1.645)^2+(Inter!C9/1.645)^2+(Foreign!C9/1.645)^2))*1.645)</f>
        <v>312.04647089816609</v>
      </c>
      <c r="D9" s="19">
        <f t="shared" si="0"/>
        <v>0.87315436241610733</v>
      </c>
      <c r="E9" s="17">
        <f>Intra!E9+Inter!E9+Foreign!E9</f>
        <v>964</v>
      </c>
      <c r="F9" s="18">
        <f>((SQRT((Intra!F9/1.645)^2+(Inter!F9/1.645)^2+(Foreign!F9/1.645)^2))*1.645)</f>
        <v>248.56789816868951</v>
      </c>
      <c r="G9" s="19">
        <f>E9/E$8</f>
        <v>0.93683187560738579</v>
      </c>
      <c r="H9" s="38">
        <f>Intra!H9+Inter!H9+Foreign!H9</f>
        <v>337</v>
      </c>
      <c r="I9" s="39">
        <f>((SQRT((Intra!I9/1.645)^2+(Inter!I9/1.645)^2+(Foreign!I9/1.645)^2))*1.645)</f>
        <v>398.9473649493126</v>
      </c>
      <c r="K9" s="6"/>
    </row>
    <row r="10" spans="1:11" ht="28.8" x14ac:dyDescent="0.3">
      <c r="A10" s="32" t="s">
        <v>19</v>
      </c>
      <c r="B10" s="17">
        <f>Intra!B10+Inter!B10+Foreign!B10</f>
        <v>148</v>
      </c>
      <c r="C10" s="18">
        <f>((SQRT((Intra!C10/1.645)^2+(Inter!C10/1.645)^2+(Foreign!C10/1.645)^2))*1.645)</f>
        <v>90.42676594902639</v>
      </c>
      <c r="D10" s="19">
        <f t="shared" si="0"/>
        <v>9.9328859060402688E-2</v>
      </c>
      <c r="E10" s="17">
        <f>Intra!E10+Inter!E10+Foreign!E10</f>
        <v>65</v>
      </c>
      <c r="F10" s="18">
        <f>((SQRT((Intra!F10/1.645)^2+(Inter!F10/1.645)^2+(Foreign!F10/1.645)^2))*1.645)</f>
        <v>58.137767414994528</v>
      </c>
      <c r="G10" s="19">
        <f>E10/E$8</f>
        <v>6.3168124392614183E-2</v>
      </c>
      <c r="H10" s="38">
        <f>Intra!H10+Inter!H10+Foreign!H10</f>
        <v>83</v>
      </c>
      <c r="I10" s="39">
        <f>((SQRT((Intra!I10/1.645)^2+(Inter!I10/1.645)^2+(Foreign!I10/1.645)^2))*1.645)</f>
        <v>107.50348831549607</v>
      </c>
      <c r="K10" s="6"/>
    </row>
    <row r="11" spans="1:11" ht="28.8" x14ac:dyDescent="0.3">
      <c r="A11" s="32" t="s">
        <v>20</v>
      </c>
      <c r="B11" s="17">
        <f>Intra!B11+Inter!B11+Foreign!B11</f>
        <v>41</v>
      </c>
      <c r="C11" s="18">
        <f>((SQRT((Intra!C11/1.645)^2+(Inter!C11/1.645)^2+(Foreign!C11/1.645)^2))*1.645)</f>
        <v>36.013886210738214</v>
      </c>
      <c r="D11" s="19">
        <f t="shared" si="0"/>
        <v>2.7516778523489934E-2</v>
      </c>
      <c r="E11" s="17">
        <f>Intra!E11+Inter!E11+Foreign!E11</f>
        <v>0</v>
      </c>
      <c r="F11" s="18">
        <f>((SQRT((Intra!F11/1.645)^2+(Inter!F11/1.645)^2+(Foreign!F11/1.645)^2))*1.645)</f>
        <v>0</v>
      </c>
      <c r="G11" s="19">
        <f>E11/E$8</f>
        <v>0</v>
      </c>
      <c r="H11" s="38">
        <f>Intra!H11+Inter!H11+Foreign!H11</f>
        <v>41</v>
      </c>
      <c r="I11" s="39">
        <f>((SQRT((Intra!I11/1.645)^2+(Inter!I11/1.645)^2+(Foreign!I11/1.645)^2))*1.645)</f>
        <v>36.013886210738214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1649</v>
      </c>
      <c r="C14" s="18">
        <f>((SQRT((Intra!C14/1.645)^2+(Inter!C14/1.645)^2+(Foreign!C14/1.645)^2))*1.645)</f>
        <v>369.46718392842416</v>
      </c>
      <c r="D14" s="19">
        <f>B14/B$14</f>
        <v>1</v>
      </c>
      <c r="E14" s="17">
        <f>Intra!E14+Inter!E14+Foreign!E14</f>
        <v>1113</v>
      </c>
      <c r="F14" s="18">
        <f>((SQRT((Intra!F14/1.645)^2+(Inter!F14/1.645)^2+(Foreign!F14/1.645)^2))*1.645)</f>
        <v>282.84624798642812</v>
      </c>
      <c r="G14" s="19">
        <f>E14/E$14</f>
        <v>1</v>
      </c>
      <c r="H14" s="17">
        <f>Intra!H14+Inter!H14+Foreign!H14</f>
        <v>536</v>
      </c>
      <c r="I14" s="22">
        <f>((SQRT((Intra!I14/1.645)^2+(Inter!I14/1.645)^2+(Foreign!I14/1.645)^2))*1.645)</f>
        <v>465.30420157140207</v>
      </c>
    </row>
    <row r="15" spans="1:11" ht="28.8" x14ac:dyDescent="0.3">
      <c r="A15" s="20" t="s">
        <v>21</v>
      </c>
      <c r="B15" s="17">
        <f>Intra!B15+Inter!B15+Foreign!B15</f>
        <v>916</v>
      </c>
      <c r="C15" s="18">
        <f>((SQRT((Intra!C15/1.645)^2+(Inter!C15/1.645)^2+(Foreign!C15/1.645)^2))*1.645)</f>
        <v>308</v>
      </c>
      <c r="D15" s="19">
        <f>B15/B$14</f>
        <v>0.55548817465130385</v>
      </c>
      <c r="E15" s="17">
        <f>Intra!E15+Inter!E15+Foreign!E15</f>
        <v>701</v>
      </c>
      <c r="F15" s="18">
        <f>((SQRT((Intra!F15/1.645)^2+(Inter!F15/1.645)^2+(Foreign!F15/1.645)^2))*1.645)</f>
        <v>232.99999999999997</v>
      </c>
      <c r="G15" s="19">
        <f>E15/E$14</f>
        <v>0.62982929020664868</v>
      </c>
      <c r="H15" s="17">
        <f>Intra!H15+Inter!H15+Foreign!H15</f>
        <v>215</v>
      </c>
      <c r="I15" s="22">
        <f>((SQRT((Intra!I15/1.645)^2+(Inter!I15/1.645)^2+(Foreign!I15/1.645)^2))*1.645)</f>
        <v>386.20331433067742</v>
      </c>
    </row>
    <row r="16" spans="1:11" ht="28.8" x14ac:dyDescent="0.3">
      <c r="A16" s="20" t="s">
        <v>22</v>
      </c>
      <c r="B16" s="17">
        <f>Intra!B16+Inter!B16+Foreign!B16</f>
        <v>89</v>
      </c>
      <c r="C16" s="18">
        <f>((SQRT((Intra!C16/1.645)^2+(Inter!C16/1.645)^2+(Foreign!C16/1.645)^2))*1.645)</f>
        <v>58.523499553598128</v>
      </c>
      <c r="D16" s="19">
        <f t="shared" ref="D16:D20" si="1">B16/B$14</f>
        <v>5.3972104305639784E-2</v>
      </c>
      <c r="E16" s="17">
        <f>Intra!E16+Inter!E16+Foreign!E16</f>
        <v>0</v>
      </c>
      <c r="F16" s="18">
        <f>((SQRT((Intra!F16/1.645)^2+(Inter!F16/1.645)^2+(Foreign!F16/1.645)^2))*1.645)</f>
        <v>0</v>
      </c>
      <c r="G16" s="19">
        <f t="shared" ref="G16:G20" si="2">E16/E$14</f>
        <v>0</v>
      </c>
      <c r="H16" s="17">
        <f>Intra!H16+Inter!H16+Foreign!H16</f>
        <v>89</v>
      </c>
      <c r="I16" s="22">
        <f>((SQRT((Intra!I16/1.645)^2+(Inter!I16/1.645)^2+(Foreign!I16/1.645)^2))*1.645)</f>
        <v>58.523499553598128</v>
      </c>
    </row>
    <row r="17" spans="1:9" ht="28.8" x14ac:dyDescent="0.3">
      <c r="A17" s="20" t="s">
        <v>23</v>
      </c>
      <c r="B17" s="17">
        <f>Intra!B17+Inter!B17+Foreign!B17</f>
        <v>152</v>
      </c>
      <c r="C17" s="18">
        <f>((SQRT((Intra!C17/1.645)^2+(Inter!C17/1.645)^2+(Foreign!C17/1.645)^2))*1.645)</f>
        <v>95</v>
      </c>
      <c r="D17" s="19">
        <f t="shared" si="1"/>
        <v>9.2177077016373565E-2</v>
      </c>
      <c r="E17" s="17">
        <f>Intra!E17+Inter!E17+Foreign!E17</f>
        <v>10</v>
      </c>
      <c r="F17" s="18">
        <f>((SQRT((Intra!F17/1.645)^2+(Inter!F17/1.645)^2+(Foreign!F17/1.645)^2))*1.645)</f>
        <v>16</v>
      </c>
      <c r="G17" s="19">
        <f t="shared" si="2"/>
        <v>8.9847259658580418E-3</v>
      </c>
      <c r="H17" s="17">
        <f>Intra!H17+Inter!H17+Foreign!H17</f>
        <v>142</v>
      </c>
      <c r="I17" s="22">
        <f>((SQRT((Intra!I17/1.645)^2+(Inter!I17/1.645)^2+(Foreign!I17/1.645)^2))*1.645)</f>
        <v>96.337946833010719</v>
      </c>
    </row>
    <row r="18" spans="1:9" ht="28.8" x14ac:dyDescent="0.3">
      <c r="A18" s="20" t="s">
        <v>24</v>
      </c>
      <c r="B18" s="17">
        <f>Intra!B18+Inter!B18+Foreign!B18</f>
        <v>342</v>
      </c>
      <c r="C18" s="18">
        <f>((SQRT((Intra!C18/1.645)^2+(Inter!C18/1.645)^2+(Foreign!C18/1.645)^2))*1.645)</f>
        <v>145.91093173576817</v>
      </c>
      <c r="D18" s="19">
        <f t="shared" si="1"/>
        <v>0.20739842328684052</v>
      </c>
      <c r="E18" s="17">
        <f>Intra!E18+Inter!E18+Foreign!E18</f>
        <v>362</v>
      </c>
      <c r="F18" s="18">
        <f>((SQRT((Intra!F18/1.645)^2+(Inter!F18/1.645)^2+(Foreign!F18/1.645)^2))*1.645)</f>
        <v>152.31546211727817</v>
      </c>
      <c r="G18" s="19">
        <f t="shared" si="2"/>
        <v>0.3252470799640611</v>
      </c>
      <c r="H18" s="17">
        <f>Intra!H18+Inter!H18+Foreign!H18</f>
        <v>-20</v>
      </c>
      <c r="I18" s="22">
        <f>((SQRT((Intra!I18/1.645)^2+(Inter!I18/1.645)^2+(Foreign!I18/1.645)^2))*1.645)</f>
        <v>210.92652749239483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39</v>
      </c>
      <c r="C20" s="18">
        <f>((SQRT((Intra!C20/1.645)^2+(Inter!C20/1.645)^2+(Foreign!C20/1.645)^2))*1.645)</f>
        <v>45.221676218380047</v>
      </c>
      <c r="D20" s="19">
        <f t="shared" si="1"/>
        <v>2.3650697392359005E-2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39</v>
      </c>
      <c r="I20" s="22">
        <f>((SQRT((Intra!I20/1.645)^2+(Inter!I20/1.645)^2+(Foreign!I20/1.645)^2))*1.645)</f>
        <v>45.221676218380047</v>
      </c>
    </row>
    <row r="21" spans="1:9" s="5" customFormat="1" x14ac:dyDescent="0.3">
      <c r="A21" s="20" t="s">
        <v>27</v>
      </c>
      <c r="B21" s="17">
        <f>Intra!B21+Inter!B21+Foreign!B21</f>
        <v>7</v>
      </c>
      <c r="C21" s="18">
        <f>((SQRT((Intra!C21/1.645)^2+(Inter!C21/1.645)^2+(Foreign!C21/1.645)^2))*1.645)</f>
        <v>12</v>
      </c>
      <c r="D21" s="19">
        <f t="shared" ref="D21:D32" si="3">B21/B$14</f>
        <v>4.2449969678593083E-3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7</v>
      </c>
      <c r="I21" s="22">
        <f>((SQRT((Intra!I21/1.645)^2+(Inter!I21/1.645)^2+(Foreign!I21/1.645)^2))*1.645)</f>
        <v>12</v>
      </c>
    </row>
    <row r="22" spans="1:9" s="5" customFormat="1" ht="28.8" x14ac:dyDescent="0.3">
      <c r="A22" s="20" t="s">
        <v>28</v>
      </c>
      <c r="B22" s="17">
        <f>Intra!B22+Inter!B22+Foreign!B22</f>
        <v>4</v>
      </c>
      <c r="C22" s="18">
        <f>((SQRT((Intra!C22/1.645)^2+(Inter!C22/1.645)^2+(Foreign!C22/1.645)^2))*1.645)</f>
        <v>6</v>
      </c>
      <c r="D22" s="19">
        <f t="shared" si="3"/>
        <v>2.4257125530624622E-3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4</v>
      </c>
      <c r="I22" s="22">
        <f>((SQRT((Intra!I22/1.645)^2+(Inter!I22/1.645)^2+(Foreign!I22/1.645)^2))*1.645)</f>
        <v>6</v>
      </c>
    </row>
    <row r="23" spans="1:9" s="5" customFormat="1" x14ac:dyDescent="0.3">
      <c r="A23" s="20" t="s">
        <v>29</v>
      </c>
      <c r="B23" s="17">
        <f>Intra!B23+Inter!B23+Foreign!B23</f>
        <v>10</v>
      </c>
      <c r="C23" s="18">
        <f>((SQRT((Intra!C23/1.645)^2+(Inter!C23/1.645)^2+(Foreign!C23/1.645)^2))*1.645)</f>
        <v>15.000000000000002</v>
      </c>
      <c r="D23" s="19">
        <f t="shared" si="3"/>
        <v>6.0642813826561554E-3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10</v>
      </c>
      <c r="I23" s="22">
        <f>((SQRT((Intra!I23/1.645)^2+(Inter!I23/1.645)^2+(Foreign!I23/1.645)^2))*1.645)</f>
        <v>15.000000000000002</v>
      </c>
    </row>
    <row r="24" spans="1:9" s="5" customFormat="1" x14ac:dyDescent="0.3">
      <c r="A24" s="20" t="s">
        <v>30</v>
      </c>
      <c r="B24" s="17">
        <f>Intra!B24+Inter!B24+Foreign!B24</f>
        <v>20</v>
      </c>
      <c r="C24" s="18">
        <f>((SQRT((Intra!C24/1.645)^2+(Inter!C24/1.645)^2+(Foreign!C24/1.645)^2))*1.645)</f>
        <v>26</v>
      </c>
      <c r="D24" s="19">
        <f t="shared" si="3"/>
        <v>1.2128562765312311E-2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20</v>
      </c>
      <c r="I24" s="22">
        <f>((SQRT((Intra!I24/1.645)^2+(Inter!I24/1.645)^2+(Foreign!I24/1.645)^2))*1.645)</f>
        <v>26</v>
      </c>
    </row>
    <row r="25" spans="1:9" s="5" customFormat="1" x14ac:dyDescent="0.3">
      <c r="A25" s="20" t="s">
        <v>31</v>
      </c>
      <c r="B25" s="17">
        <f>Intra!B25+Inter!B25+Foreign!B25</f>
        <v>9</v>
      </c>
      <c r="C25" s="18">
        <f>((SQRT((Intra!C25/1.645)^2+(Inter!C25/1.645)^2+(Foreign!C25/1.645)^2))*1.645)</f>
        <v>15.000000000000002</v>
      </c>
      <c r="D25" s="19">
        <f t="shared" si="3"/>
        <v>5.4578532443905394E-3</v>
      </c>
      <c r="E25" s="17">
        <f>Intra!E25+Inter!E25+Foreign!E25</f>
        <v>27</v>
      </c>
      <c r="F25" s="18">
        <f>((SQRT((Intra!F25/1.645)^2+(Inter!F25/1.645)^2+(Foreign!F25/1.645)^2))*1.645)</f>
        <v>41</v>
      </c>
      <c r="G25" s="19">
        <f t="shared" si="4"/>
        <v>2.4258760107816711E-2</v>
      </c>
      <c r="H25" s="17">
        <f>Intra!H25+Inter!H25+Foreign!H25</f>
        <v>-18</v>
      </c>
      <c r="I25" s="22">
        <f>((SQRT((Intra!I25/1.645)^2+(Inter!I25/1.645)^2+(Foreign!I25/1.645)^2))*1.645)</f>
        <v>43.657759905886152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5</v>
      </c>
      <c r="C28" s="18">
        <f>((SQRT((Intra!C28/1.645)^2+(Inter!C28/1.645)^2+(Foreign!C28/1.645)^2))*1.645)</f>
        <v>9</v>
      </c>
      <c r="D28" s="19">
        <f t="shared" si="3"/>
        <v>3.0321406913280777E-3</v>
      </c>
      <c r="E28" s="17">
        <f>Intra!E28+Inter!E28+Foreign!E28</f>
        <v>13</v>
      </c>
      <c r="F28" s="18">
        <f>((SQRT((Intra!F28/1.645)^2+(Inter!F28/1.645)^2+(Foreign!F28/1.645)^2))*1.645)</f>
        <v>21</v>
      </c>
      <c r="G28" s="19">
        <f t="shared" si="4"/>
        <v>1.1680143755615454E-2</v>
      </c>
      <c r="H28" s="17">
        <f>Intra!H28+Inter!H28+Foreign!H28</f>
        <v>-8</v>
      </c>
      <c r="I28" s="22">
        <f>((SQRT((Intra!I28/1.645)^2+(Inter!I28/1.645)^2+(Foreign!I28/1.645)^2))*1.645)</f>
        <v>22.847319317591726</v>
      </c>
    </row>
    <row r="29" spans="1:9" s="5" customFormat="1" x14ac:dyDescent="0.3">
      <c r="A29" s="20" t="s">
        <v>35</v>
      </c>
      <c r="B29" s="17">
        <f>Intra!B29+Inter!B29+Foreign!B29</f>
        <v>16</v>
      </c>
      <c r="C29" s="18">
        <f>((SQRT((Intra!C29/1.645)^2+(Inter!C29/1.645)^2+(Foreign!C29/1.645)^2))*1.645)</f>
        <v>26</v>
      </c>
      <c r="D29" s="19">
        <f t="shared" si="3"/>
        <v>9.7028502122498486E-3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16</v>
      </c>
      <c r="I29" s="22">
        <f>((SQRT((Intra!I29/1.645)^2+(Inter!I29/1.645)^2+(Foreign!I29/1.645)^2))*1.645)</f>
        <v>26</v>
      </c>
    </row>
    <row r="30" spans="1:9" x14ac:dyDescent="0.3">
      <c r="A30" s="34" t="s">
        <v>36</v>
      </c>
      <c r="B30" s="17">
        <f>Intra!B30+Inter!B30+Foreign!B30</f>
        <v>8</v>
      </c>
      <c r="C30" s="18">
        <f>((SQRT((Intra!C30/1.645)^2+(Inter!C30/1.645)^2+(Foreign!C30/1.645)^2))*1.645)</f>
        <v>20</v>
      </c>
      <c r="D30" s="19">
        <f t="shared" si="3"/>
        <v>4.8514251061249243E-3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8</v>
      </c>
      <c r="I30" s="22">
        <f>((SQRT((Intra!I30/1.645)^2+(Inter!I30/1.645)^2+(Foreign!I30/1.645)^2))*1.645)</f>
        <v>20</v>
      </c>
    </row>
    <row r="31" spans="1:9" s="5" customFormat="1" x14ac:dyDescent="0.3">
      <c r="A31" s="35" t="s">
        <v>38</v>
      </c>
      <c r="B31" s="17">
        <f>Intra!B31+Inter!B31+Foreign!B31</f>
        <v>32</v>
      </c>
      <c r="C31" s="18">
        <f>((SQRT((Intra!C31/1.645)^2+(Inter!C31/1.645)^2+(Foreign!C31/1.645)^2))*1.645)</f>
        <v>54</v>
      </c>
      <c r="D31" s="19">
        <f t="shared" si="3"/>
        <v>1.9405700424499697E-2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32</v>
      </c>
      <c r="I31" s="22">
        <f>((SQRT((Intra!I31/1.645)^2+(Inter!I31/1.645)^2+(Foreign!I31/1.645)^2))*1.645)</f>
        <v>54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1649</v>
      </c>
      <c r="C35" s="18">
        <f>((SQRT((Intra!C35/1.645)^2+(Inter!C35/1.645)^2+(Foreign!C35/1.645)^2))*1.645)</f>
        <v>368.169797783577</v>
      </c>
      <c r="D35" s="19">
        <f>B35/B$35</f>
        <v>1</v>
      </c>
      <c r="E35" s="17">
        <f>Intra!E35+Inter!E35+Foreign!E35</f>
        <v>1113</v>
      </c>
      <c r="F35" s="18">
        <f>((SQRT((Intra!F35/1.645)^2+(Inter!F35/1.645)^2+(Foreign!F35/1.645)^2))*1.645)</f>
        <v>293.40245397746759</v>
      </c>
      <c r="G35" s="19">
        <f>E35/E$35</f>
        <v>1</v>
      </c>
      <c r="H35" s="17">
        <f>Intra!H35+Inter!H35+Foreign!H35</f>
        <v>536</v>
      </c>
      <c r="I35" s="22">
        <f>((SQRT((Intra!I35/1.645)^2+(Inter!I35/1.645)^2+(Foreign!I35/1.645)^2))*1.645)</f>
        <v>470.78020349203297</v>
      </c>
    </row>
    <row r="36" spans="1:9" ht="28.8" x14ac:dyDescent="0.3">
      <c r="A36" s="20" t="s">
        <v>39</v>
      </c>
      <c r="B36" s="17">
        <f>Intra!B36+Inter!B36+Foreign!B36</f>
        <v>1499</v>
      </c>
      <c r="C36" s="18">
        <f>((SQRT((Intra!C36/1.645)^2+(Inter!C36/1.645)^2+(Foreign!C36/1.645)^2))*1.645)</f>
        <v>357.43111224402389</v>
      </c>
      <c r="D36" s="19">
        <f t="shared" ref="D36:D39" si="5">B36/B$35</f>
        <v>0.90903577926015766</v>
      </c>
      <c r="E36" s="17">
        <f>Intra!E36+Inter!E36+Foreign!E36</f>
        <v>1070</v>
      </c>
      <c r="F36" s="18">
        <f>((SQRT((Intra!F36/1.645)^2+(Inter!F36/1.645)^2+(Foreign!F36/1.645)^2))*1.645)</f>
        <v>289.69811873741952</v>
      </c>
      <c r="G36" s="19">
        <f t="shared" ref="G36:G39" si="6">E36/E$35</f>
        <v>0.96136567834681042</v>
      </c>
      <c r="H36" s="17">
        <f>Intra!H36+Inter!H36+Foreign!H36</f>
        <v>429</v>
      </c>
      <c r="I36" s="22">
        <f>((SQRT((Intra!I36/1.645)^2+(Inter!I36/1.645)^2+(Foreign!I36/1.645)^2))*1.645)</f>
        <v>460.08912180141795</v>
      </c>
    </row>
    <row r="37" spans="1:9" ht="28.8" x14ac:dyDescent="0.3">
      <c r="A37" s="20" t="s">
        <v>40</v>
      </c>
      <c r="B37" s="17">
        <f>Intra!B37+Inter!B37+Foreign!B37</f>
        <v>29</v>
      </c>
      <c r="C37" s="18">
        <f>((SQRT((Intra!C37/1.645)^2+(Inter!C37/1.645)^2+(Foreign!C37/1.645)^2))*1.645)</f>
        <v>42</v>
      </c>
      <c r="D37" s="19">
        <f t="shared" si="5"/>
        <v>1.758641600970285E-2</v>
      </c>
      <c r="E37" s="17">
        <f>Intra!E37+Inter!E37+Foreign!E37</f>
        <v>3</v>
      </c>
      <c r="F37" s="18">
        <f>((SQRT((Intra!F37/1.645)^2+(Inter!F37/1.645)^2+(Foreign!F37/1.645)^2))*1.645)</f>
        <v>7</v>
      </c>
      <c r="G37" s="19">
        <f t="shared" si="6"/>
        <v>2.6954177897574125E-3</v>
      </c>
      <c r="H37" s="17">
        <f>Intra!H37+Inter!H37+Foreign!H37</f>
        <v>26</v>
      </c>
      <c r="I37" s="22">
        <f>((SQRT((Intra!I37/1.645)^2+(Inter!I37/1.645)^2+(Foreign!I37/1.645)^2))*1.645)</f>
        <v>42.579337712087536</v>
      </c>
    </row>
    <row r="38" spans="1:9" ht="28.8" x14ac:dyDescent="0.3">
      <c r="A38" s="20" t="s">
        <v>41</v>
      </c>
      <c r="B38" s="17">
        <f>Intra!B38+Inter!B38+Foreign!B38</f>
        <v>50</v>
      </c>
      <c r="C38" s="18">
        <f>((SQRT((Intra!C38/1.645)^2+(Inter!C38/1.645)^2+(Foreign!C38/1.645)^2))*1.645)</f>
        <v>59.506302187247357</v>
      </c>
      <c r="D38" s="19">
        <f t="shared" si="5"/>
        <v>3.0321406913280776E-2</v>
      </c>
      <c r="E38" s="17">
        <f>Intra!E38+Inter!E38+Foreign!E38</f>
        <v>0</v>
      </c>
      <c r="F38" s="18">
        <f>((SQRT((Intra!F38/1.645)^2+(Inter!F38/1.645)^2+(Foreign!F38/1.645)^2))*1.645)</f>
        <v>0</v>
      </c>
      <c r="G38" s="19">
        <f t="shared" si="6"/>
        <v>0</v>
      </c>
      <c r="H38" s="17">
        <f>Intra!H38+Inter!H38+Foreign!H38</f>
        <v>50</v>
      </c>
      <c r="I38" s="22">
        <f>((SQRT((Intra!I38/1.645)^2+(Inter!I38/1.645)^2+(Foreign!I38/1.645)^2))*1.645)</f>
        <v>59.506302187247357</v>
      </c>
    </row>
    <row r="39" spans="1:9" ht="28.8" x14ac:dyDescent="0.3">
      <c r="A39" s="24" t="s">
        <v>42</v>
      </c>
      <c r="B39" s="25">
        <f>Intra!B39+Inter!B39+Foreign!B39</f>
        <v>71</v>
      </c>
      <c r="C39" s="26">
        <f>((SQRT((Intra!C39/1.645)^2+(Inter!C39/1.645)^2+(Foreign!C39/1.645)^2))*1.645)</f>
        <v>49.497474683058329</v>
      </c>
      <c r="D39" s="27">
        <f t="shared" si="5"/>
        <v>4.3056397816858702E-2</v>
      </c>
      <c r="E39" s="25">
        <f>Intra!E39+Inter!E39+Foreign!E39</f>
        <v>40</v>
      </c>
      <c r="F39" s="26">
        <f>((SQRT((Intra!F39/1.645)^2+(Inter!F39/1.645)^2+(Foreign!F39/1.645)^2))*1.645)</f>
        <v>46.065171225124082</v>
      </c>
      <c r="G39" s="27">
        <f t="shared" si="6"/>
        <v>3.5938903863432167E-2</v>
      </c>
      <c r="H39" s="25">
        <f>Intra!H39+Inter!H39+Foreign!H39</f>
        <v>31</v>
      </c>
      <c r="I39" s="28">
        <f>((SQRT((Intra!I39/1.645)^2+(Inter!I39/1.645)^2+(Foreign!I39/1.645)^2))*1.645)</f>
        <v>67.616566017507864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Talbot 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1055</v>
      </c>
      <c r="C8" s="45">
        <v>281</v>
      </c>
      <c r="D8" s="19">
        <f>B8/B$8</f>
        <v>1</v>
      </c>
      <c r="E8" s="15">
        <v>910</v>
      </c>
      <c r="F8" s="45">
        <v>242</v>
      </c>
      <c r="G8" s="19">
        <f t="shared" ref="G8:G10" si="0">E8/E$8</f>
        <v>1</v>
      </c>
      <c r="H8" s="38">
        <f t="shared" ref="H8:H11" si="1">B8-E8</f>
        <v>145</v>
      </c>
      <c r="I8" s="39">
        <f>((SQRT((C8/1.645)^2+(F8/1.645)^2)))*1.645</f>
        <v>370.84363281577316</v>
      </c>
    </row>
    <row r="9" spans="1:9" x14ac:dyDescent="0.3">
      <c r="A9" s="32" t="str">
        <f>Total!A9</f>
        <v>Speak only English</v>
      </c>
      <c r="B9" s="15">
        <v>924</v>
      </c>
      <c r="C9" s="45">
        <v>269</v>
      </c>
      <c r="D9" s="19">
        <f>B9/B$8</f>
        <v>0.87582938388625597</v>
      </c>
      <c r="E9" s="15">
        <v>847</v>
      </c>
      <c r="F9" s="45">
        <v>235</v>
      </c>
      <c r="G9" s="19">
        <f t="shared" si="0"/>
        <v>0.93076923076923079</v>
      </c>
      <c r="H9" s="38">
        <f t="shared" si="1"/>
        <v>77</v>
      </c>
      <c r="I9" s="39">
        <f t="shared" ref="I9:I11" si="2">((SQRT((C9/1.645)^2+(F9/1.645)^2)))*1.645</f>
        <v>357.19182521440774</v>
      </c>
    </row>
    <row r="10" spans="1:9" ht="28.8" x14ac:dyDescent="0.3">
      <c r="A10" s="32" t="str">
        <f>Total!A10</f>
        <v>Speak a language other than English, speak English "very well"</v>
      </c>
      <c r="B10" s="15">
        <v>105</v>
      </c>
      <c r="C10" s="45">
        <v>76</v>
      </c>
      <c r="D10" s="19">
        <f>B10/B$8</f>
        <v>9.9526066350710901E-2</v>
      </c>
      <c r="E10" s="15">
        <v>63</v>
      </c>
      <c r="F10" s="45">
        <v>58</v>
      </c>
      <c r="G10" s="19">
        <f t="shared" si="0"/>
        <v>6.9230769230769235E-2</v>
      </c>
      <c r="H10" s="38">
        <f t="shared" si="1"/>
        <v>42</v>
      </c>
      <c r="I10" s="39">
        <f t="shared" si="2"/>
        <v>95.603347221736968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26</v>
      </c>
      <c r="C11" s="45">
        <v>30</v>
      </c>
      <c r="D11" s="19">
        <f>B11/B$8</f>
        <v>2.4644549763033177E-2</v>
      </c>
      <c r="E11" s="15">
        <v>0</v>
      </c>
      <c r="F11" s="45">
        <v>0</v>
      </c>
      <c r="G11" s="19">
        <f>E11/E$8</f>
        <v>0</v>
      </c>
      <c r="H11" s="38">
        <f t="shared" si="1"/>
        <v>26</v>
      </c>
      <c r="I11" s="39">
        <f t="shared" si="2"/>
        <v>30.000000000000004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1201</v>
      </c>
      <c r="C14" s="47">
        <v>331</v>
      </c>
      <c r="D14" s="19">
        <f>B14/B$14</f>
        <v>1</v>
      </c>
      <c r="E14" s="48">
        <v>994</v>
      </c>
      <c r="F14" s="48">
        <v>271</v>
      </c>
      <c r="G14" s="19">
        <f>E14/E$14</f>
        <v>1</v>
      </c>
      <c r="H14" s="17">
        <f t="shared" ref="H14:H20" si="3">B14-E14</f>
        <v>207</v>
      </c>
      <c r="I14" s="22">
        <f t="shared" ref="I14:I20" si="4">((SQRT((C14/1.645)^2+(F14/1.645)^2)))*1.645</f>
        <v>427.7873303406729</v>
      </c>
    </row>
    <row r="15" spans="1:9" ht="28.8" x14ac:dyDescent="0.3">
      <c r="A15" s="32" t="str">
        <f>Total!A15</f>
        <v>Same state as current residence and residence 1 year ago</v>
      </c>
      <c r="B15" s="46">
        <v>916</v>
      </c>
      <c r="C15" s="47">
        <v>308</v>
      </c>
      <c r="D15" s="19">
        <f>B15/B$14</f>
        <v>0.7626977518734388</v>
      </c>
      <c r="E15" s="48">
        <v>701</v>
      </c>
      <c r="F15" s="48">
        <v>233</v>
      </c>
      <c r="G15" s="19">
        <f>E15/E$14</f>
        <v>0.70523138832997989</v>
      </c>
      <c r="H15" s="17">
        <f t="shared" si="3"/>
        <v>215</v>
      </c>
      <c r="I15" s="22">
        <f t="shared" si="4"/>
        <v>386.20331433067742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186</v>
      </c>
      <c r="C18" s="47">
        <v>97</v>
      </c>
      <c r="D18" s="19">
        <f t="shared" si="5"/>
        <v>0.15487094088259784</v>
      </c>
      <c r="E18" s="48">
        <v>266</v>
      </c>
      <c r="F18" s="48">
        <v>132</v>
      </c>
      <c r="G18" s="19">
        <f t="shared" si="6"/>
        <v>0.26760563380281688</v>
      </c>
      <c r="H18" s="17">
        <f t="shared" si="3"/>
        <v>-80</v>
      </c>
      <c r="I18" s="22">
        <f t="shared" si="4"/>
        <v>163.80781422142226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10</v>
      </c>
      <c r="C20" s="47">
        <v>14</v>
      </c>
      <c r="D20" s="19">
        <f t="shared" si="5"/>
        <v>8.3263946711074101E-3</v>
      </c>
      <c r="E20" s="48">
        <v>0</v>
      </c>
      <c r="F20" s="48">
        <v>0</v>
      </c>
      <c r="G20" s="19">
        <f t="shared" si="6"/>
        <v>0</v>
      </c>
      <c r="H20" s="17">
        <f t="shared" si="3"/>
        <v>10</v>
      </c>
      <c r="I20" s="22">
        <f t="shared" si="4"/>
        <v>14</v>
      </c>
    </row>
    <row r="21" spans="1:9" s="5" customFormat="1" x14ac:dyDescent="0.3">
      <c r="A21" s="32" t="str">
        <f>Total!A21</f>
        <v>Born in remainder of Europe</v>
      </c>
      <c r="B21" s="46">
        <v>7</v>
      </c>
      <c r="C21" s="47">
        <v>12</v>
      </c>
      <c r="D21" s="19">
        <f t="shared" si="5"/>
        <v>5.8284762697751874E-3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7</v>
      </c>
      <c r="I21" s="22">
        <f t="shared" ref="I21:I32" si="8">((SQRT((C21/1.645)^2+(F21/1.645)^2)))*1.645</f>
        <v>12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20</v>
      </c>
      <c r="C24" s="47">
        <v>26</v>
      </c>
      <c r="D24" s="19">
        <f t="shared" si="5"/>
        <v>1.665278934221482E-2</v>
      </c>
      <c r="E24" s="48">
        <v>0</v>
      </c>
      <c r="F24" s="48">
        <v>0</v>
      </c>
      <c r="G24" s="19">
        <f t="shared" si="6"/>
        <v>0</v>
      </c>
      <c r="H24" s="17">
        <f t="shared" si="7"/>
        <v>20</v>
      </c>
      <c r="I24" s="22">
        <f t="shared" si="8"/>
        <v>26</v>
      </c>
    </row>
    <row r="25" spans="1:9" s="5" customFormat="1" x14ac:dyDescent="0.3">
      <c r="A25" s="32" t="str">
        <f>Total!A25</f>
        <v>Born in remainder of Asia</v>
      </c>
      <c r="B25" s="46">
        <v>9</v>
      </c>
      <c r="C25" s="47">
        <v>15</v>
      </c>
      <c r="D25" s="19">
        <f t="shared" si="5"/>
        <v>7.4937552039966698E-3</v>
      </c>
      <c r="E25" s="48">
        <v>27</v>
      </c>
      <c r="F25" s="48">
        <v>41</v>
      </c>
      <c r="G25" s="19">
        <f t="shared" si="6"/>
        <v>2.716297786720322E-2</v>
      </c>
      <c r="H25" s="17">
        <f t="shared" si="7"/>
        <v>-18</v>
      </c>
      <c r="I25" s="22">
        <f t="shared" si="8"/>
        <v>43.657759905886152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5</v>
      </c>
      <c r="C28" s="47">
        <v>9</v>
      </c>
      <c r="D28" s="19">
        <f t="shared" si="5"/>
        <v>4.163197335553705E-3</v>
      </c>
      <c r="E28" s="48">
        <v>0</v>
      </c>
      <c r="F28" s="48">
        <v>0</v>
      </c>
      <c r="G28" s="19">
        <f t="shared" si="6"/>
        <v>0</v>
      </c>
      <c r="H28" s="17">
        <f t="shared" si="7"/>
        <v>5</v>
      </c>
      <c r="I28" s="22">
        <f t="shared" si="8"/>
        <v>9</v>
      </c>
    </row>
    <row r="29" spans="1:9" s="5" customFormat="1" x14ac:dyDescent="0.3">
      <c r="A29" s="32" t="str">
        <f>Total!A29</f>
        <v>Born in the Caribbean</v>
      </c>
      <c r="B29" s="46">
        <v>16</v>
      </c>
      <c r="C29" s="47">
        <v>26</v>
      </c>
      <c r="D29" s="19">
        <f t="shared" si="5"/>
        <v>1.3322231473771857E-2</v>
      </c>
      <c r="E29" s="48">
        <v>0</v>
      </c>
      <c r="F29" s="48">
        <v>0</v>
      </c>
      <c r="G29" s="19">
        <f t="shared" si="6"/>
        <v>0</v>
      </c>
      <c r="H29" s="17">
        <f t="shared" si="7"/>
        <v>16</v>
      </c>
      <c r="I29" s="22">
        <f t="shared" si="8"/>
        <v>26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32</v>
      </c>
      <c r="C31" s="47">
        <v>54</v>
      </c>
      <c r="D31" s="19">
        <f t="shared" si="5"/>
        <v>2.6644462947543714E-2</v>
      </c>
      <c r="E31" s="48">
        <v>0</v>
      </c>
      <c r="F31" s="48">
        <v>0</v>
      </c>
      <c r="G31" s="19">
        <f t="shared" si="6"/>
        <v>0</v>
      </c>
      <c r="H31" s="17">
        <f t="shared" si="7"/>
        <v>32</v>
      </c>
      <c r="I31" s="22">
        <f t="shared" si="8"/>
        <v>54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1201</v>
      </c>
      <c r="C35" s="18">
        <v>325</v>
      </c>
      <c r="D35" s="19">
        <f>B35/B$35</f>
        <v>1</v>
      </c>
      <c r="E35" s="17">
        <v>994</v>
      </c>
      <c r="F35" s="18">
        <v>282</v>
      </c>
      <c r="G35" s="19">
        <f>E35/E$35</f>
        <v>1</v>
      </c>
      <c r="H35" s="17">
        <f t="shared" ref="H35:H39" si="9">B35-E35</f>
        <v>207</v>
      </c>
      <c r="I35" s="22">
        <f t="shared" ref="I35:I39" si="10">((SQRT((C35/1.645)^2+(F35/1.645)^2)))*1.645</f>
        <v>430.28943747203465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1102</v>
      </c>
      <c r="C36" s="18">
        <v>317</v>
      </c>
      <c r="D36" s="19">
        <f t="shared" ref="D36:D39" si="11">B36/B$35</f>
        <v>0.91756869275603659</v>
      </c>
      <c r="E36" s="17">
        <v>964</v>
      </c>
      <c r="F36" s="18">
        <v>279</v>
      </c>
      <c r="G36" s="19">
        <f t="shared" ref="G36:G39" si="12">E36/E$35</f>
        <v>0.96981891348088534</v>
      </c>
      <c r="H36" s="17">
        <f t="shared" si="9"/>
        <v>138</v>
      </c>
      <c r="I36" s="22">
        <f t="shared" si="10"/>
        <v>422.29136860703181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3</v>
      </c>
      <c r="F37" s="18">
        <v>7</v>
      </c>
      <c r="G37" s="19">
        <f t="shared" si="12"/>
        <v>3.0181086519114686E-3</v>
      </c>
      <c r="H37" s="17">
        <f t="shared" si="9"/>
        <v>-3</v>
      </c>
      <c r="I37" s="22">
        <f t="shared" si="10"/>
        <v>7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32</v>
      </c>
      <c r="C38" s="18">
        <v>54</v>
      </c>
      <c r="D38" s="19">
        <f t="shared" si="11"/>
        <v>2.6644462947543714E-2</v>
      </c>
      <c r="E38" s="17">
        <v>0</v>
      </c>
      <c r="F38" s="18">
        <v>0</v>
      </c>
      <c r="G38" s="19">
        <f t="shared" si="12"/>
        <v>0</v>
      </c>
      <c r="H38" s="17">
        <f t="shared" si="9"/>
        <v>32</v>
      </c>
      <c r="I38" s="22">
        <f t="shared" si="10"/>
        <v>54</v>
      </c>
    </row>
    <row r="39" spans="1:9" ht="28.8" x14ac:dyDescent="0.3">
      <c r="A39" s="44" t="str">
        <f>Total!A39</f>
        <v>Entered the United States (or Puerto Rico) 16 years ago or more</v>
      </c>
      <c r="B39" s="25">
        <v>67</v>
      </c>
      <c r="C39" s="26">
        <v>49</v>
      </c>
      <c r="D39" s="27">
        <f t="shared" si="11"/>
        <v>5.5786844296419648E-2</v>
      </c>
      <c r="E39" s="25">
        <v>27</v>
      </c>
      <c r="F39" s="26">
        <v>41</v>
      </c>
      <c r="G39" s="27">
        <f t="shared" si="12"/>
        <v>2.716297786720322E-2</v>
      </c>
      <c r="H39" s="25">
        <f t="shared" si="9"/>
        <v>40</v>
      </c>
      <c r="I39" s="28">
        <f t="shared" si="10"/>
        <v>63.890531379853151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Talbot 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403</v>
      </c>
      <c r="C8" s="48">
        <v>163</v>
      </c>
      <c r="D8" s="19">
        <f t="shared" ref="D8" si="0">B8/B$8</f>
        <v>1</v>
      </c>
      <c r="E8" s="48">
        <v>119</v>
      </c>
      <c r="F8" s="48">
        <v>81</v>
      </c>
      <c r="G8" s="19">
        <f t="shared" ref="G8" si="1">E8/E$8</f>
        <v>1</v>
      </c>
      <c r="H8" s="38">
        <f t="shared" ref="H8:H11" si="2">B8-E8</f>
        <v>284</v>
      </c>
      <c r="I8" s="39">
        <f t="shared" ref="I8:I11" si="3">((SQRT((C8/1.645)^2+(F8/1.645)^2)))*1.645</f>
        <v>182.0164827701052</v>
      </c>
    </row>
    <row r="9" spans="1:9" x14ac:dyDescent="0.3">
      <c r="A9" s="32" t="str">
        <f>Total!A9</f>
        <v>Speak only English</v>
      </c>
      <c r="B9" s="48">
        <v>356</v>
      </c>
      <c r="C9" s="48">
        <v>156</v>
      </c>
      <c r="D9" s="19">
        <f>B9/B$8</f>
        <v>0.88337468982630274</v>
      </c>
      <c r="E9" s="48">
        <v>117</v>
      </c>
      <c r="F9" s="48">
        <v>81</v>
      </c>
      <c r="G9" s="19">
        <f>E9/E$8</f>
        <v>0.98319327731092432</v>
      </c>
      <c r="H9" s="38">
        <f t="shared" si="2"/>
        <v>239</v>
      </c>
      <c r="I9" s="39">
        <f t="shared" si="3"/>
        <v>175.77542490348301</v>
      </c>
    </row>
    <row r="10" spans="1:9" ht="28.8" x14ac:dyDescent="0.3">
      <c r="A10" s="32" t="str">
        <f>Total!A10</f>
        <v>Speak a language other than English, speak English "very well"</v>
      </c>
      <c r="B10" s="48">
        <v>43</v>
      </c>
      <c r="C10" s="48">
        <v>49</v>
      </c>
      <c r="D10" s="19">
        <f>B10/B$8</f>
        <v>0.10669975186104218</v>
      </c>
      <c r="E10" s="48">
        <v>2</v>
      </c>
      <c r="F10" s="48">
        <v>4</v>
      </c>
      <c r="G10" s="19">
        <f>E10/E$8</f>
        <v>1.680672268907563E-2</v>
      </c>
      <c r="H10" s="38">
        <f t="shared" si="2"/>
        <v>41</v>
      </c>
      <c r="I10" s="39">
        <f t="shared" si="3"/>
        <v>49.162994213127419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4</v>
      </c>
      <c r="C11" s="48">
        <v>6</v>
      </c>
      <c r="D11" s="19">
        <f>B11/B$8</f>
        <v>9.9255583126550868E-3</v>
      </c>
      <c r="E11" s="48">
        <v>0</v>
      </c>
      <c r="F11" s="48">
        <v>0</v>
      </c>
      <c r="G11" s="19">
        <f>E11/E$8</f>
        <v>0</v>
      </c>
      <c r="H11" s="38">
        <f t="shared" si="2"/>
        <v>4</v>
      </c>
      <c r="I11" s="39">
        <f t="shared" si="3"/>
        <v>6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416</v>
      </c>
      <c r="C14" s="48">
        <v>161</v>
      </c>
      <c r="D14" s="19">
        <f>B14/B$14</f>
        <v>1</v>
      </c>
      <c r="E14" s="48">
        <v>119</v>
      </c>
      <c r="F14" s="48">
        <v>81</v>
      </c>
      <c r="G14" s="19">
        <f>E14/E$14</f>
        <v>1</v>
      </c>
      <c r="H14" s="17">
        <f t="shared" ref="H14:H32" si="4">B14-E14</f>
        <v>297</v>
      </c>
      <c r="I14" s="22">
        <f t="shared" ref="I14:I32" si="5">((SQRT((C14/1.645)^2+(F14/1.645)^2)))*1.645</f>
        <v>180.22763384120648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57</v>
      </c>
      <c r="C16" s="48">
        <v>49</v>
      </c>
      <c r="D16" s="19">
        <f t="shared" ref="D16:D32" si="6">B16/B$14</f>
        <v>0.13701923076923078</v>
      </c>
      <c r="E16" s="48">
        <v>0</v>
      </c>
      <c r="F16" s="48">
        <v>0</v>
      </c>
      <c r="G16" s="19">
        <f t="shared" ref="G16:G32" si="7">E16/E$14</f>
        <v>0</v>
      </c>
      <c r="H16" s="17">
        <f t="shared" si="4"/>
        <v>57</v>
      </c>
      <c r="I16" s="22">
        <f t="shared" si="5"/>
        <v>49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152</v>
      </c>
      <c r="C17" s="48">
        <v>95</v>
      </c>
      <c r="D17" s="19">
        <f t="shared" si="6"/>
        <v>0.36538461538461536</v>
      </c>
      <c r="E17" s="48">
        <v>10</v>
      </c>
      <c r="F17" s="48">
        <v>16</v>
      </c>
      <c r="G17" s="19">
        <f t="shared" si="7"/>
        <v>8.4033613445378158E-2</v>
      </c>
      <c r="H17" s="17">
        <f t="shared" si="4"/>
        <v>142</v>
      </c>
      <c r="I17" s="22">
        <f t="shared" si="5"/>
        <v>96.337946833010719</v>
      </c>
    </row>
    <row r="18" spans="1:9" ht="28.8" x14ac:dyDescent="0.3">
      <c r="A18" s="32" t="str">
        <f>Total!A18</f>
        <v>Different state than current residence or residence 1 year ago</v>
      </c>
      <c r="B18" s="48">
        <v>156</v>
      </c>
      <c r="C18" s="48">
        <v>109</v>
      </c>
      <c r="D18" s="19">
        <f t="shared" si="6"/>
        <v>0.375</v>
      </c>
      <c r="E18" s="48">
        <v>96</v>
      </c>
      <c r="F18" s="48">
        <v>76</v>
      </c>
      <c r="G18" s="19">
        <f t="shared" si="7"/>
        <v>0.80672268907563027</v>
      </c>
      <c r="H18" s="17">
        <f t="shared" si="4"/>
        <v>60</v>
      </c>
      <c r="I18" s="22">
        <f t="shared" si="5"/>
        <v>132.87964479181903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29</v>
      </c>
      <c r="C20" s="48">
        <v>43</v>
      </c>
      <c r="D20" s="19">
        <f t="shared" si="6"/>
        <v>6.9711538461538464E-2</v>
      </c>
      <c r="E20" s="48">
        <v>0</v>
      </c>
      <c r="F20" s="48">
        <v>0</v>
      </c>
      <c r="G20" s="19">
        <f t="shared" si="7"/>
        <v>0</v>
      </c>
      <c r="H20" s="17">
        <f t="shared" si="4"/>
        <v>29</v>
      </c>
      <c r="I20" s="22">
        <f t="shared" si="5"/>
        <v>43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0</v>
      </c>
      <c r="F21" s="48">
        <v>0</v>
      </c>
      <c r="G21" s="19">
        <f t="shared" si="7"/>
        <v>0</v>
      </c>
      <c r="H21" s="17">
        <f t="shared" si="4"/>
        <v>0</v>
      </c>
      <c r="I21" s="22">
        <f t="shared" si="5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</v>
      </c>
      <c r="C22" s="48">
        <v>6</v>
      </c>
      <c r="D22" s="19">
        <f t="shared" si="6"/>
        <v>9.6153846153846159E-3</v>
      </c>
      <c r="E22" s="48">
        <v>0</v>
      </c>
      <c r="F22" s="48">
        <v>0</v>
      </c>
      <c r="G22" s="19">
        <f t="shared" si="7"/>
        <v>0</v>
      </c>
      <c r="H22" s="17">
        <f t="shared" si="4"/>
        <v>4</v>
      </c>
      <c r="I22" s="22">
        <f t="shared" si="5"/>
        <v>6</v>
      </c>
    </row>
    <row r="23" spans="1:9" x14ac:dyDescent="0.3">
      <c r="A23" s="32" t="str">
        <f>Total!A23</f>
        <v>Born in India</v>
      </c>
      <c r="B23" s="48">
        <v>10</v>
      </c>
      <c r="C23" s="48">
        <v>15</v>
      </c>
      <c r="D23" s="19">
        <f t="shared" si="6"/>
        <v>2.403846153846154E-2</v>
      </c>
      <c r="E23" s="48">
        <v>0</v>
      </c>
      <c r="F23" s="48">
        <v>0</v>
      </c>
      <c r="G23" s="19">
        <f t="shared" si="7"/>
        <v>0</v>
      </c>
      <c r="H23" s="17">
        <f t="shared" si="4"/>
        <v>10</v>
      </c>
      <c r="I23" s="22">
        <f t="shared" si="5"/>
        <v>15.000000000000002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6"/>
        <v>0</v>
      </c>
      <c r="E25" s="48">
        <v>0</v>
      </c>
      <c r="F25" s="48">
        <v>0</v>
      </c>
      <c r="G25" s="19">
        <f t="shared" si="7"/>
        <v>0</v>
      </c>
      <c r="H25" s="17">
        <f t="shared" si="4"/>
        <v>0</v>
      </c>
      <c r="I25" s="22">
        <f t="shared" si="5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13</v>
      </c>
      <c r="F28" s="48">
        <v>21</v>
      </c>
      <c r="G28" s="19">
        <f t="shared" si="7"/>
        <v>0.1092436974789916</v>
      </c>
      <c r="H28" s="17">
        <f t="shared" si="4"/>
        <v>-13</v>
      </c>
      <c r="I28" s="22">
        <f t="shared" si="5"/>
        <v>21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8</v>
      </c>
      <c r="C30" s="48">
        <v>20</v>
      </c>
      <c r="D30" s="19">
        <f t="shared" si="6"/>
        <v>1.9230769230769232E-2</v>
      </c>
      <c r="E30" s="48">
        <v>0</v>
      </c>
      <c r="F30" s="48">
        <v>0</v>
      </c>
      <c r="G30" s="19">
        <f t="shared" si="7"/>
        <v>0</v>
      </c>
      <c r="H30" s="17">
        <f t="shared" si="4"/>
        <v>8</v>
      </c>
      <c r="I30" s="22">
        <f t="shared" si="5"/>
        <v>20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416</v>
      </c>
      <c r="C35" s="18">
        <v>170</v>
      </c>
      <c r="D35" s="19">
        <f>B35/B$35</f>
        <v>1</v>
      </c>
      <c r="E35" s="17">
        <v>119</v>
      </c>
      <c r="F35" s="18">
        <v>81</v>
      </c>
      <c r="G35" s="19">
        <f>E35/E$35</f>
        <v>1</v>
      </c>
      <c r="H35" s="17">
        <f>B35-E35</f>
        <v>297</v>
      </c>
      <c r="I35" s="22">
        <f t="shared" ref="I35:I39" si="8">((SQRT((C35/1.645)^2+(F35/1.645)^2)))*1.645</f>
        <v>188.31091311976587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365</v>
      </c>
      <c r="C36" s="18">
        <v>162</v>
      </c>
      <c r="D36" s="19">
        <f t="shared" ref="D36:D39" si="9">B36/B$35</f>
        <v>0.87740384615384615</v>
      </c>
      <c r="E36" s="17">
        <v>106</v>
      </c>
      <c r="F36" s="18">
        <v>78</v>
      </c>
      <c r="G36" s="19">
        <f t="shared" ref="G36:G39" si="10">E36/E$35</f>
        <v>0.89075630252100846</v>
      </c>
      <c r="H36" s="17">
        <f t="shared" ref="H36:H39" si="11">B36-E36</f>
        <v>259</v>
      </c>
      <c r="I36" s="22">
        <f t="shared" si="8"/>
        <v>179.79988876526036</v>
      </c>
    </row>
    <row r="37" spans="1:9" ht="28.8" x14ac:dyDescent="0.3">
      <c r="A37" s="20" t="str">
        <f>Total!A37</f>
        <v>Entered the United States (or Puerto Rico) 5 years ago or less</v>
      </c>
      <c r="B37" s="17">
        <v>29</v>
      </c>
      <c r="C37" s="18">
        <v>42</v>
      </c>
      <c r="D37" s="19">
        <f t="shared" si="9"/>
        <v>6.9711538461538464E-2</v>
      </c>
      <c r="E37" s="17">
        <v>0</v>
      </c>
      <c r="F37" s="18">
        <v>0</v>
      </c>
      <c r="G37" s="19">
        <f t="shared" si="10"/>
        <v>0</v>
      </c>
      <c r="H37" s="17">
        <f t="shared" si="11"/>
        <v>29</v>
      </c>
      <c r="I37" s="22">
        <f t="shared" si="8"/>
        <v>42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18</v>
      </c>
      <c r="C38" s="18">
        <v>25</v>
      </c>
      <c r="D38" s="19">
        <f t="shared" si="9"/>
        <v>4.3269230769230768E-2</v>
      </c>
      <c r="E38" s="17">
        <v>0</v>
      </c>
      <c r="F38" s="18">
        <v>0</v>
      </c>
      <c r="G38" s="19">
        <f t="shared" si="10"/>
        <v>0</v>
      </c>
      <c r="H38" s="17">
        <f t="shared" si="11"/>
        <v>18</v>
      </c>
      <c r="I38" s="22">
        <f t="shared" si="8"/>
        <v>25</v>
      </c>
    </row>
    <row r="39" spans="1:9" ht="28.8" x14ac:dyDescent="0.3">
      <c r="A39" s="24" t="str">
        <f>Total!A39</f>
        <v>Entered the United States (or Puerto Rico) 16 years ago or more</v>
      </c>
      <c r="B39" s="25">
        <v>4</v>
      </c>
      <c r="C39" s="26">
        <v>7</v>
      </c>
      <c r="D39" s="27">
        <f t="shared" si="9"/>
        <v>9.6153846153846159E-3</v>
      </c>
      <c r="E39" s="25">
        <v>13</v>
      </c>
      <c r="F39" s="26">
        <v>21</v>
      </c>
      <c r="G39" s="27">
        <f t="shared" si="10"/>
        <v>0.1092436974789916</v>
      </c>
      <c r="H39" s="25">
        <f t="shared" si="11"/>
        <v>-9</v>
      </c>
      <c r="I39" s="28">
        <f t="shared" si="8"/>
        <v>22.135943621178654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Talbot 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32</v>
      </c>
      <c r="C8" s="48">
        <v>32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32</v>
      </c>
      <c r="I8" s="39">
        <f t="shared" ref="I8:I9" si="1">((SQRT((C8/1.645)^2+(F8/1.645)^2)))*1.645</f>
        <v>32</v>
      </c>
    </row>
    <row r="9" spans="1:9" x14ac:dyDescent="0.3">
      <c r="A9" s="32" t="str">
        <f>Total!A9</f>
        <v>Speak only English</v>
      </c>
      <c r="B9" s="48">
        <v>21</v>
      </c>
      <c r="C9" s="48">
        <v>26</v>
      </c>
      <c r="D9" s="16">
        <f>B9/B$8</f>
        <v>0.65625</v>
      </c>
      <c r="E9" s="17">
        <v>0</v>
      </c>
      <c r="F9" s="18">
        <v>0</v>
      </c>
      <c r="G9" s="19">
        <v>0</v>
      </c>
      <c r="H9" s="38">
        <f t="shared" si="0"/>
        <v>21</v>
      </c>
      <c r="I9" s="39">
        <f t="shared" si="1"/>
        <v>26</v>
      </c>
    </row>
    <row r="10" spans="1:9" ht="28.8" x14ac:dyDescent="0.3">
      <c r="A10" s="32" t="str">
        <f>Total!A10</f>
        <v>Speak a language other than English, speak English "very well"</v>
      </c>
      <c r="B10" s="48">
        <v>0</v>
      </c>
      <c r="C10" s="48">
        <v>0</v>
      </c>
      <c r="D10" s="16">
        <f>B10/B$8</f>
        <v>0</v>
      </c>
      <c r="E10" s="17">
        <v>0</v>
      </c>
      <c r="F10" s="18">
        <v>0</v>
      </c>
      <c r="G10" s="19">
        <v>0</v>
      </c>
      <c r="H10" s="38">
        <f t="shared" si="0"/>
        <v>0</v>
      </c>
      <c r="I10" s="39">
        <f>((SQRT((C10/1.645)^2+(F10/1.645)^2)))*1.645</f>
        <v>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11</v>
      </c>
      <c r="C11" s="48">
        <v>19</v>
      </c>
      <c r="D11" s="16">
        <f>B11/B$8</f>
        <v>0.34375</v>
      </c>
      <c r="E11" s="17">
        <v>0</v>
      </c>
      <c r="F11" s="18">
        <v>0</v>
      </c>
      <c r="G11" s="19">
        <v>0</v>
      </c>
      <c r="H11" s="38">
        <f t="shared" si="0"/>
        <v>11</v>
      </c>
      <c r="I11" s="39">
        <f>((SQRT((C11/1.645)^2+(F11/1.645)^2)))*1.645</f>
        <v>19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32</v>
      </c>
      <c r="C14" s="48">
        <v>32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32</v>
      </c>
      <c r="I14" s="22">
        <f t="shared" ref="I14:I32" si="3">((SQRT((C14/1.645)^2+(F14/1.645)^2)))*1.645</f>
        <v>32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32</v>
      </c>
      <c r="C16" s="48">
        <v>32</v>
      </c>
      <c r="D16" s="19">
        <f t="shared" ref="D16:D32" si="4">B16/B$14</f>
        <v>1</v>
      </c>
      <c r="E16" s="48">
        <v>0</v>
      </c>
      <c r="F16" s="48">
        <v>0</v>
      </c>
      <c r="G16" s="19">
        <v>0</v>
      </c>
      <c r="H16" s="17">
        <f t="shared" si="2"/>
        <v>32</v>
      </c>
      <c r="I16" s="22">
        <f t="shared" si="3"/>
        <v>32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0</v>
      </c>
      <c r="C18" s="48">
        <v>0</v>
      </c>
      <c r="D18" s="19">
        <f t="shared" si="4"/>
        <v>0</v>
      </c>
      <c r="E18" s="48">
        <v>0</v>
      </c>
      <c r="F18" s="48">
        <v>0</v>
      </c>
      <c r="G18" s="19">
        <v>0</v>
      </c>
      <c r="H18" s="17">
        <f t="shared" si="2"/>
        <v>0</v>
      </c>
      <c r="I18" s="22">
        <f t="shared" si="3"/>
        <v>0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4"/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32</v>
      </c>
      <c r="C35" s="18">
        <v>32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32</v>
      </c>
      <c r="I35" s="22">
        <f t="shared" ref="I35:I39" si="6">((SQRT((C35/1.645)^2+(F35/1.645)^2)))*1.645</f>
        <v>32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32</v>
      </c>
      <c r="C36" s="18">
        <v>32</v>
      </c>
      <c r="D36" s="19">
        <f t="shared" ref="D36:D39" si="7">B36/B$35</f>
        <v>1</v>
      </c>
      <c r="E36" s="17">
        <v>0</v>
      </c>
      <c r="F36" s="18">
        <v>0</v>
      </c>
      <c r="G36" s="19">
        <v>0</v>
      </c>
      <c r="H36" s="17">
        <f t="shared" si="5"/>
        <v>32</v>
      </c>
      <c r="I36" s="22">
        <f t="shared" si="6"/>
        <v>32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7"/>
        <v>0</v>
      </c>
      <c r="E37" s="17">
        <v>0</v>
      </c>
      <c r="F37" s="18">
        <v>0</v>
      </c>
      <c r="G37" s="19">
        <v>0</v>
      </c>
      <c r="H37" s="17">
        <f t="shared" si="5"/>
        <v>0</v>
      </c>
      <c r="I37" s="22">
        <f t="shared" si="6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2D5764-E38A-4D65-B3BD-F6C8BFAC28F0}"/>
</file>

<file path=customXml/itemProps2.xml><?xml version="1.0" encoding="utf-8"?>
<ds:datastoreItem xmlns:ds="http://schemas.openxmlformats.org/officeDocument/2006/customXml" ds:itemID="{A5C2BF40-9D2F-4480-A92E-ED53234333A0}"/>
</file>

<file path=customXml/itemProps3.xml><?xml version="1.0" encoding="utf-8"?>
<ds:datastoreItem xmlns:ds="http://schemas.openxmlformats.org/officeDocument/2006/customXml" ds:itemID="{53FB8F4D-3DB4-48E1-BAEC-375CB22FC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