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36" windowWidth="15012" windowHeight="8232"/>
  </bookViews>
  <sheets>
    <sheet name="Total" sheetId="1" r:id="rId1"/>
    <sheet name="Intra" sheetId="5" r:id="rId2"/>
    <sheet name="Inter" sheetId="6" r:id="rId3"/>
    <sheet name="Foreign" sheetId="7" r:id="rId4"/>
  </sheets>
  <definedNames>
    <definedName name="_xlnm.Print_Area" localSheetId="3">Foreign!$A$3:$I$45</definedName>
    <definedName name="_xlnm.Print_Area" localSheetId="2">Inter!$A$3:$J$45</definedName>
    <definedName name="_xlnm.Print_Area" localSheetId="1">Intra!$A$3:$I$45</definedName>
    <definedName name="_xlnm.Print_Area" localSheetId="0">Total!$A$3:$I$45</definedName>
  </definedNames>
  <calcPr calcId="145621"/>
</workbook>
</file>

<file path=xl/calcChain.xml><?xml version="1.0" encoding="utf-8"?>
<calcChain xmlns="http://schemas.openxmlformats.org/spreadsheetml/2006/main">
  <c r="E21" i="1" l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I32" i="7"/>
  <c r="H32" i="7"/>
  <c r="D32" i="7"/>
  <c r="I31" i="7"/>
  <c r="H31" i="7"/>
  <c r="D31" i="7"/>
  <c r="I30" i="7"/>
  <c r="H30" i="7"/>
  <c r="D30" i="7"/>
  <c r="I29" i="7"/>
  <c r="H29" i="7"/>
  <c r="D29" i="7"/>
  <c r="I28" i="7"/>
  <c r="H28" i="7"/>
  <c r="D28" i="7"/>
  <c r="I27" i="7"/>
  <c r="H27" i="7"/>
  <c r="D27" i="7"/>
  <c r="I26" i="7"/>
  <c r="H26" i="7"/>
  <c r="D26" i="7"/>
  <c r="I25" i="7"/>
  <c r="H25" i="7"/>
  <c r="D25" i="7"/>
  <c r="I24" i="7"/>
  <c r="H24" i="7"/>
  <c r="D24" i="7"/>
  <c r="I23" i="7"/>
  <c r="H23" i="7"/>
  <c r="D23" i="7"/>
  <c r="I22" i="7"/>
  <c r="H22" i="7"/>
  <c r="D22" i="7"/>
  <c r="I21" i="7"/>
  <c r="H21" i="7"/>
  <c r="D21" i="7"/>
  <c r="I20" i="7"/>
  <c r="H20" i="7"/>
  <c r="D20" i="7"/>
  <c r="I19" i="7"/>
  <c r="H19" i="7"/>
  <c r="D19" i="7"/>
  <c r="I18" i="7"/>
  <c r="H18" i="7"/>
  <c r="D18" i="7"/>
  <c r="I17" i="7"/>
  <c r="H17" i="7"/>
  <c r="D17" i="7"/>
  <c r="I16" i="7"/>
  <c r="H16" i="7"/>
  <c r="D16" i="7"/>
  <c r="I15" i="7"/>
  <c r="H15" i="7"/>
  <c r="D15" i="7"/>
  <c r="I14" i="7"/>
  <c r="H14" i="7"/>
  <c r="D14" i="7"/>
  <c r="I32" i="6"/>
  <c r="H32" i="6"/>
  <c r="G32" i="6"/>
  <c r="D32" i="6"/>
  <c r="I31" i="6"/>
  <c r="H31" i="6"/>
  <c r="G31" i="6"/>
  <c r="D31" i="6"/>
  <c r="I30" i="6"/>
  <c r="H30" i="6"/>
  <c r="G30" i="6"/>
  <c r="D30" i="6"/>
  <c r="I29" i="6"/>
  <c r="H29" i="6"/>
  <c r="G29" i="6"/>
  <c r="D29" i="6"/>
  <c r="I28" i="6"/>
  <c r="H28" i="6"/>
  <c r="G28" i="6"/>
  <c r="D28" i="6"/>
  <c r="I27" i="6"/>
  <c r="H27" i="6"/>
  <c r="G27" i="6"/>
  <c r="D27" i="6"/>
  <c r="I26" i="6"/>
  <c r="H26" i="6"/>
  <c r="G26" i="6"/>
  <c r="D26" i="6"/>
  <c r="I25" i="6"/>
  <c r="H25" i="6"/>
  <c r="G25" i="6"/>
  <c r="D25" i="6"/>
  <c r="I24" i="6"/>
  <c r="H24" i="6"/>
  <c r="G24" i="6"/>
  <c r="D24" i="6"/>
  <c r="I23" i="6"/>
  <c r="H23" i="6"/>
  <c r="G23" i="6"/>
  <c r="D23" i="6"/>
  <c r="I22" i="6"/>
  <c r="H22" i="6"/>
  <c r="G22" i="6"/>
  <c r="D22" i="6"/>
  <c r="I21" i="6"/>
  <c r="H21" i="6"/>
  <c r="G21" i="6"/>
  <c r="D21" i="6"/>
  <c r="I20" i="6"/>
  <c r="H20" i="6"/>
  <c r="G20" i="6"/>
  <c r="D20" i="6"/>
  <c r="I19" i="6"/>
  <c r="H19" i="6"/>
  <c r="G19" i="6"/>
  <c r="D19" i="6"/>
  <c r="I18" i="6"/>
  <c r="H18" i="6"/>
  <c r="G18" i="6"/>
  <c r="D18" i="6"/>
  <c r="I17" i="6"/>
  <c r="H17" i="6"/>
  <c r="G17" i="6"/>
  <c r="D17" i="6"/>
  <c r="I16" i="6"/>
  <c r="H16" i="6"/>
  <c r="G16" i="6"/>
  <c r="D16" i="6"/>
  <c r="I15" i="6"/>
  <c r="H15" i="6"/>
  <c r="G15" i="6"/>
  <c r="D15" i="6"/>
  <c r="I14" i="6"/>
  <c r="H14" i="6"/>
  <c r="G14" i="6"/>
  <c r="D14" i="6"/>
  <c r="H21" i="5"/>
  <c r="I21" i="5"/>
  <c r="H22" i="5"/>
  <c r="I22" i="5"/>
  <c r="H23" i="5"/>
  <c r="I23" i="5"/>
  <c r="H24" i="5"/>
  <c r="H24" i="1" s="1"/>
  <c r="I24" i="5"/>
  <c r="H25" i="5"/>
  <c r="I25" i="5"/>
  <c r="H26" i="5"/>
  <c r="H26" i="1" s="1"/>
  <c r="I26" i="5"/>
  <c r="H27" i="5"/>
  <c r="I27" i="5"/>
  <c r="H28" i="5"/>
  <c r="H28" i="1" s="1"/>
  <c r="I28" i="5"/>
  <c r="H29" i="5"/>
  <c r="I29" i="5"/>
  <c r="H30" i="5"/>
  <c r="H30" i="1" s="1"/>
  <c r="I30" i="5"/>
  <c r="H31" i="5"/>
  <c r="I31" i="5"/>
  <c r="H32" i="5"/>
  <c r="H32" i="1" s="1"/>
  <c r="I32" i="5"/>
  <c r="G21" i="5"/>
  <c r="G22" i="5"/>
  <c r="G23" i="5"/>
  <c r="G24" i="5"/>
  <c r="G25" i="5"/>
  <c r="G26" i="5"/>
  <c r="G27" i="5"/>
  <c r="G28" i="5"/>
  <c r="G29" i="5"/>
  <c r="G30" i="5"/>
  <c r="G31" i="5"/>
  <c r="G32" i="5"/>
  <c r="D21" i="5"/>
  <c r="D22" i="5"/>
  <c r="D23" i="5"/>
  <c r="D24" i="5"/>
  <c r="D25" i="5"/>
  <c r="D26" i="5"/>
  <c r="D27" i="5"/>
  <c r="D28" i="5"/>
  <c r="D29" i="5"/>
  <c r="D30" i="5"/>
  <c r="D31" i="5"/>
  <c r="D32" i="5"/>
  <c r="G11" i="5"/>
  <c r="D11" i="5"/>
  <c r="D10" i="5"/>
  <c r="D9" i="5"/>
  <c r="D8" i="5"/>
  <c r="A3" i="5"/>
  <c r="A39" i="7"/>
  <c r="A38" i="7"/>
  <c r="A37" i="7"/>
  <c r="A36" i="7"/>
  <c r="A35" i="7"/>
  <c r="A34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1" i="7"/>
  <c r="A10" i="7"/>
  <c r="A9" i="7"/>
  <c r="A8" i="7"/>
  <c r="A6" i="7"/>
  <c r="A39" i="6"/>
  <c r="A38" i="6"/>
  <c r="A37" i="6"/>
  <c r="A36" i="6"/>
  <c r="A35" i="6"/>
  <c r="A34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1" i="6"/>
  <c r="A10" i="6"/>
  <c r="A9" i="6"/>
  <c r="A8" i="6"/>
  <c r="A6" i="6"/>
  <c r="A34" i="5"/>
  <c r="A35" i="5"/>
  <c r="A36" i="5"/>
  <c r="A37" i="5"/>
  <c r="A38" i="5"/>
  <c r="A39" i="5"/>
  <c r="H22" i="1" l="1"/>
  <c r="I31" i="1"/>
  <c r="I29" i="1"/>
  <c r="H31" i="1"/>
  <c r="H29" i="1"/>
  <c r="H27" i="1"/>
  <c r="H25" i="1"/>
  <c r="H23" i="1"/>
  <c r="H21" i="1"/>
  <c r="I27" i="1"/>
  <c r="I25" i="1"/>
  <c r="I32" i="1"/>
  <c r="I30" i="1"/>
  <c r="I28" i="1"/>
  <c r="I26" i="1"/>
  <c r="I24" i="1"/>
  <c r="I23" i="1"/>
  <c r="I21" i="1"/>
  <c r="I22" i="1"/>
  <c r="A8" i="5" l="1"/>
  <c r="A9" i="5"/>
  <c r="A10" i="5"/>
  <c r="A11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6" i="5"/>
  <c r="A44" i="7" l="1"/>
  <c r="A43" i="7"/>
  <c r="A42" i="7"/>
  <c r="A44" i="6"/>
  <c r="A43" i="6"/>
  <c r="A42" i="6"/>
  <c r="A43" i="5"/>
  <c r="A44" i="5"/>
  <c r="A42" i="5"/>
  <c r="I39" i="5" l="1"/>
  <c r="I38" i="5"/>
  <c r="I37" i="5"/>
  <c r="I36" i="5"/>
  <c r="I35" i="5"/>
  <c r="I20" i="5"/>
  <c r="I19" i="5"/>
  <c r="I18" i="5"/>
  <c r="I17" i="5"/>
  <c r="I16" i="5"/>
  <c r="I15" i="5"/>
  <c r="I14" i="5"/>
  <c r="A3" i="7" l="1"/>
  <c r="A3" i="6"/>
  <c r="I11" i="7" l="1"/>
  <c r="H11" i="7"/>
  <c r="D11" i="7"/>
  <c r="I10" i="7"/>
  <c r="H10" i="7"/>
  <c r="D10" i="7"/>
  <c r="I9" i="7"/>
  <c r="H9" i="7"/>
  <c r="D9" i="7"/>
  <c r="I8" i="7"/>
  <c r="H8" i="7"/>
  <c r="D8" i="7"/>
  <c r="I11" i="6"/>
  <c r="H11" i="6"/>
  <c r="G11" i="6"/>
  <c r="D11" i="6"/>
  <c r="I10" i="6"/>
  <c r="H10" i="6"/>
  <c r="G10" i="6"/>
  <c r="D10" i="6"/>
  <c r="I9" i="6"/>
  <c r="H9" i="6"/>
  <c r="G9" i="6"/>
  <c r="D9" i="6"/>
  <c r="I8" i="6"/>
  <c r="H8" i="6"/>
  <c r="G8" i="6"/>
  <c r="D8" i="6"/>
  <c r="I11" i="5"/>
  <c r="H11" i="5"/>
  <c r="I10" i="5"/>
  <c r="H10" i="5"/>
  <c r="G10" i="5"/>
  <c r="I9" i="5"/>
  <c r="H9" i="5"/>
  <c r="G9" i="5"/>
  <c r="I8" i="5"/>
  <c r="H8" i="5"/>
  <c r="G8" i="5"/>
  <c r="H35" i="6" l="1"/>
  <c r="G39" i="6"/>
  <c r="G38" i="6"/>
  <c r="G37" i="6"/>
  <c r="G36" i="6"/>
  <c r="G35" i="6"/>
  <c r="D36" i="6"/>
  <c r="D37" i="6"/>
  <c r="D38" i="6"/>
  <c r="D39" i="6"/>
  <c r="D35" i="6"/>
  <c r="F39" i="1"/>
  <c r="E39" i="1"/>
  <c r="F38" i="1"/>
  <c r="E38" i="1"/>
  <c r="F37" i="1"/>
  <c r="E37" i="1"/>
  <c r="F36" i="1"/>
  <c r="E36" i="1"/>
  <c r="F35" i="1"/>
  <c r="E35" i="1"/>
  <c r="G35" i="1" s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C39" i="1"/>
  <c r="B39" i="1"/>
  <c r="C38" i="1"/>
  <c r="B38" i="1"/>
  <c r="C37" i="1"/>
  <c r="B37" i="1"/>
  <c r="C36" i="1"/>
  <c r="B36" i="1"/>
  <c r="D36" i="1" s="1"/>
  <c r="C35" i="1"/>
  <c r="B35" i="1"/>
  <c r="D35" i="1" s="1"/>
  <c r="B15" i="1"/>
  <c r="C15" i="1"/>
  <c r="B16" i="1"/>
  <c r="C16" i="1"/>
  <c r="B17" i="1"/>
  <c r="C17" i="1"/>
  <c r="B18" i="1"/>
  <c r="C18" i="1"/>
  <c r="B19" i="1"/>
  <c r="C19" i="1"/>
  <c r="B20" i="1"/>
  <c r="C20" i="1"/>
  <c r="C14" i="1"/>
  <c r="B14" i="1"/>
  <c r="H39" i="7"/>
  <c r="D39" i="7"/>
  <c r="H38" i="7"/>
  <c r="D38" i="7"/>
  <c r="H37" i="7"/>
  <c r="D37" i="7"/>
  <c r="H36" i="7"/>
  <c r="D36" i="7"/>
  <c r="H35" i="7"/>
  <c r="D35" i="7"/>
  <c r="I39" i="7"/>
  <c r="I38" i="7"/>
  <c r="I37" i="7"/>
  <c r="I36" i="7"/>
  <c r="I35" i="7"/>
  <c r="I39" i="6"/>
  <c r="I38" i="6"/>
  <c r="I37" i="6"/>
  <c r="I36" i="6"/>
  <c r="I35" i="6"/>
  <c r="I35" i="1" s="1"/>
  <c r="I18" i="1"/>
  <c r="I14" i="1"/>
  <c r="H39" i="6"/>
  <c r="H38" i="6"/>
  <c r="H37" i="6"/>
  <c r="H36" i="6"/>
  <c r="G39" i="5"/>
  <c r="G38" i="5"/>
  <c r="G37" i="5"/>
  <c r="G36" i="5"/>
  <c r="G35" i="5"/>
  <c r="D36" i="5"/>
  <c r="D37" i="5"/>
  <c r="D38" i="5"/>
  <c r="D39" i="5"/>
  <c r="D35" i="5"/>
  <c r="H39" i="5"/>
  <c r="H38" i="5"/>
  <c r="H37" i="5"/>
  <c r="H36" i="5"/>
  <c r="H36" i="1" s="1"/>
  <c r="H35" i="5"/>
  <c r="H19" i="5"/>
  <c r="H20" i="5"/>
  <c r="H20" i="1" s="1"/>
  <c r="G20" i="5"/>
  <c r="G19" i="5"/>
  <c r="G18" i="5"/>
  <c r="G17" i="5"/>
  <c r="G16" i="5"/>
  <c r="G15" i="5"/>
  <c r="G14" i="5"/>
  <c r="D16" i="5"/>
  <c r="D17" i="5"/>
  <c r="D18" i="5"/>
  <c r="D19" i="5"/>
  <c r="D20" i="5"/>
  <c r="D15" i="5"/>
  <c r="D14" i="5"/>
  <c r="H18" i="5"/>
  <c r="H17" i="5"/>
  <c r="H16" i="5"/>
  <c r="H15" i="5"/>
  <c r="H15" i="1" s="1"/>
  <c r="H14" i="5"/>
  <c r="I36" i="1" l="1"/>
  <c r="I39" i="1"/>
  <c r="G14" i="1"/>
  <c r="G21" i="1"/>
  <c r="G29" i="1"/>
  <c r="G28" i="1"/>
  <c r="G32" i="1"/>
  <c r="G27" i="1"/>
  <c r="G23" i="1"/>
  <c r="G24" i="1"/>
  <c r="G22" i="1"/>
  <c r="G25" i="1"/>
  <c r="G31" i="1"/>
  <c r="G30" i="1"/>
  <c r="G26" i="1"/>
  <c r="D21" i="1"/>
  <c r="D29" i="1"/>
  <c r="D24" i="1"/>
  <c r="D32" i="1"/>
  <c r="D25" i="1"/>
  <c r="D23" i="1"/>
  <c r="D28" i="1"/>
  <c r="D30" i="1"/>
  <c r="D31" i="1"/>
  <c r="D27" i="1"/>
  <c r="D26" i="1"/>
  <c r="D22" i="1"/>
  <c r="I17" i="1"/>
  <c r="H16" i="1"/>
  <c r="D38" i="1"/>
  <c r="H17" i="1"/>
  <c r="I20" i="1"/>
  <c r="I16" i="1"/>
  <c r="I37" i="1"/>
  <c r="H14" i="1"/>
  <c r="H18" i="1"/>
  <c r="H19" i="1"/>
  <c r="H38" i="1"/>
  <c r="I19" i="1"/>
  <c r="I38" i="1"/>
  <c r="D15" i="1"/>
  <c r="I15" i="1"/>
  <c r="D19" i="1"/>
  <c r="H35" i="1"/>
  <c r="H37" i="1"/>
  <c r="H39" i="1"/>
  <c r="D17" i="1"/>
  <c r="D14" i="1"/>
  <c r="D20" i="1"/>
  <c r="D18" i="1"/>
  <c r="D16" i="1"/>
  <c r="D37" i="1"/>
  <c r="D39" i="1"/>
  <c r="G15" i="1"/>
  <c r="G16" i="1"/>
  <c r="G17" i="1"/>
  <c r="G18" i="1"/>
  <c r="G19" i="1"/>
  <c r="G20" i="1"/>
  <c r="G36" i="1"/>
  <c r="G37" i="1"/>
  <c r="G38" i="1"/>
  <c r="G39" i="1"/>
  <c r="B8" i="1" l="1"/>
  <c r="D8" i="1" s="1"/>
  <c r="B9" i="1"/>
  <c r="B10" i="1"/>
  <c r="B11" i="1"/>
  <c r="D10" i="1" l="1"/>
  <c r="D11" i="1"/>
  <c r="D9" i="1"/>
  <c r="F11" i="1"/>
  <c r="F10" i="1"/>
  <c r="F9" i="1"/>
  <c r="F8" i="1"/>
  <c r="C9" i="1"/>
  <c r="C10" i="1"/>
  <c r="C11" i="1"/>
  <c r="C8" i="1"/>
  <c r="E11" i="1"/>
  <c r="E10" i="1"/>
  <c r="E9" i="1"/>
  <c r="E8" i="1"/>
  <c r="I10" i="1"/>
  <c r="I9" i="1"/>
  <c r="I11" i="1"/>
  <c r="H8" i="1"/>
  <c r="I8" i="1"/>
  <c r="H10" i="1" l="1"/>
  <c r="G8" i="1"/>
  <c r="H9" i="1"/>
  <c r="H11" i="1"/>
  <c r="G10" i="1"/>
  <c r="G11" i="1"/>
  <c r="G9" i="1"/>
</calcChain>
</file>

<file path=xl/sharedStrings.xml><?xml version="1.0" encoding="utf-8"?>
<sst xmlns="http://schemas.openxmlformats.org/spreadsheetml/2006/main" count="127" uniqueCount="49">
  <si>
    <t xml:space="preserve">IN-MIGRATION </t>
  </si>
  <si>
    <t>NET Migration (IN-OUT)</t>
  </si>
  <si>
    <t xml:space="preserve"> ESTIMATE</t>
  </si>
  <si>
    <t>(+/-) MOE</t>
  </si>
  <si>
    <t>PERCENT</t>
  </si>
  <si>
    <t>* Total migration is the sum of interstate and intra state and foreign migration</t>
  </si>
  <si>
    <t>OUT-MIGRATION**</t>
  </si>
  <si>
    <t>* Intra state migration measures the county-to-county migration within Maryland</t>
  </si>
  <si>
    <t>* Interstate migration measures the migration between Maryland and all other states.</t>
  </si>
  <si>
    <t>* Foreign out migration only captures migration from Maryland to Puerto Rico. No county specific data is available.</t>
  </si>
  <si>
    <t xml:space="preserve">OUT-MIGRATION </t>
  </si>
  <si>
    <t>** Out migration totals under report estimated out migration because of suppressed Outflows. Net migration totals (In migration minus Out migration) also do not include these
      suppressed outflows.</t>
  </si>
  <si>
    <t>Source: 2009 to 2013 American Community Survey. Prepared by the Maryland Department of Planning.</t>
  </si>
  <si>
    <t>Years in the United States:</t>
  </si>
  <si>
    <t>Place of Birth:</t>
  </si>
  <si>
    <t>Ability to Speak English:***</t>
  </si>
  <si>
    <t>*** Sum of migrants by Ability to Speak English will not equal sum of migrants by Place of Birth and Years in United States because of suppressed data.</t>
  </si>
  <si>
    <t>Total</t>
  </si>
  <si>
    <t>Speak only English</t>
  </si>
  <si>
    <t>Speak a language other than English, speak English "very well"</t>
  </si>
  <si>
    <t>Speak a language other than English, speak English less than "very well"</t>
  </si>
  <si>
    <t>Same state as current residence and residence 1 year ago</t>
  </si>
  <si>
    <t>Same state as current residence, different state from residence 1 year ago</t>
  </si>
  <si>
    <t>Different state than current residence, same state as residence 1 year ago</t>
  </si>
  <si>
    <t>Different state than current residence or residence 1 year ago</t>
  </si>
  <si>
    <t>Born in U.S. Island Area</t>
  </si>
  <si>
    <t>Born in Germany</t>
  </si>
  <si>
    <t>Born in remainder of Europe</t>
  </si>
  <si>
    <t>Born in China (People's Republic, Hong Kong, Macau, Paracel Islands, or Taiwan)</t>
  </si>
  <si>
    <t>Born in India</t>
  </si>
  <si>
    <t>Born in the Philippines</t>
  </si>
  <si>
    <t>Born in remainder of Asia</t>
  </si>
  <si>
    <t>Born in Northern America</t>
  </si>
  <si>
    <t>Born in Mexico</t>
  </si>
  <si>
    <t>Born in remainder of Central America</t>
  </si>
  <si>
    <t>Born in the Caribbean</t>
  </si>
  <si>
    <t>Born in South America</t>
  </si>
  <si>
    <t>Born in Oceania or At Sea</t>
  </si>
  <si>
    <t>Born in Africa</t>
  </si>
  <si>
    <t>Born in the United States (or Puerto Rico for those living in Puerto Rico)</t>
  </si>
  <si>
    <t>Entered the United States (or Puerto Rico) 5 years ago or less</t>
  </si>
  <si>
    <t xml:space="preserve"> Entered the United States (or Puerto Rico) 6 to 15 years ago</t>
  </si>
  <si>
    <t>Entered the United States (or Puerto Rico) 16 years ago or more</t>
  </si>
  <si>
    <t xml:space="preserve"> </t>
  </si>
  <si>
    <t>Washington Region</t>
  </si>
  <si>
    <t>Ability to Speak English, Place of Birth and Years in the U.S. for Migrants, 2009 to 2013 (Total Migration)*</t>
  </si>
  <si>
    <t>Ability to Speak English, Place of Birth and Years in the U.S. for Migrants, 2009 to 2013 (Intra State Migration)*</t>
  </si>
  <si>
    <t>Ability to Speak English, Place of Birth and Years in the U.S. for Migrants, 2009 to 2013 (Interstate Migration)*</t>
  </si>
  <si>
    <t xml:space="preserve">Ability to Speak English, Place of Birth and Years in the U.S. for Migrants, 2009 to 2013 (Foreign Migration)*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</si>
</sst>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0" fontId="5" fillId="0" borderId="2" xfId="0" applyFont="1" applyBorder="1" applyAlignment="1">
      <alignment horizontal="right"/>
    </xf>
    <xf numFmtId="0" fontId="0" fillId="0" borderId="0" xfId="0"/>
    <xf numFmtId="3" fontId="0" fillId="0" borderId="0" xfId="0" applyNumberFormat="1"/>
    <xf numFmtId="49" fontId="6" fillId="0" borderId="0" xfId="9" applyNumberFormat="1" applyFont="1" applyFill="1" applyBorder="1"/>
    <xf numFmtId="0" fontId="0" fillId="0" borderId="6" xfId="0" applyBorder="1"/>
    <xf numFmtId="0" fontId="6" fillId="0" borderId="0" xfId="9" applyFont="1" applyFill="1" applyBorder="1" applyAlignment="1">
      <alignment horizontal="left"/>
    </xf>
    <xf numFmtId="0" fontId="0" fillId="0" borderId="9" xfId="0" applyBorder="1"/>
    <xf numFmtId="0" fontId="10" fillId="0" borderId="2" xfId="9" applyFont="1" applyBorder="1"/>
    <xf numFmtId="0" fontId="10" fillId="0" borderId="0" xfId="9" applyFont="1" applyBorder="1" applyAlignment="1">
      <alignment horizontal="right"/>
    </xf>
    <xf numFmtId="0" fontId="10" fillId="0" borderId="1" xfId="9" applyFont="1" applyBorder="1" applyAlignment="1">
      <alignment horizontal="right"/>
    </xf>
    <xf numFmtId="0" fontId="11" fillId="0" borderId="2" xfId="9" applyFont="1" applyBorder="1"/>
    <xf numFmtId="3" fontId="4" fillId="0" borderId="2" xfId="18" applyNumberFormat="1" applyFont="1" applyBorder="1"/>
    <xf numFmtId="164" fontId="11" fillId="0" borderId="0" xfId="16" applyNumberFormat="1" applyFont="1" applyBorder="1"/>
    <xf numFmtId="3" fontId="11" fillId="0" borderId="2" xfId="9" applyNumberFormat="1" applyFont="1" applyBorder="1"/>
    <xf numFmtId="3" fontId="11" fillId="0" borderId="0" xfId="9" applyNumberFormat="1" applyFont="1" applyBorder="1"/>
    <xf numFmtId="164" fontId="11" fillId="0" borderId="1" xfId="16" applyNumberFormat="1" applyFont="1" applyBorder="1"/>
    <xf numFmtId="0" fontId="11" fillId="0" borderId="2" xfId="9" applyFont="1" applyBorder="1" applyAlignment="1">
      <alignment horizontal="left" wrapText="1" indent="1"/>
    </xf>
    <xf numFmtId="0" fontId="4" fillId="0" borderId="2" xfId="0" applyFont="1" applyBorder="1"/>
    <xf numFmtId="3" fontId="11" fillId="0" borderId="1" xfId="9" applyNumberFormat="1" applyFont="1" applyBorder="1"/>
    <xf numFmtId="0" fontId="4" fillId="0" borderId="1" xfId="0" applyFont="1" applyBorder="1"/>
    <xf numFmtId="0" fontId="11" fillId="0" borderId="3" xfId="9" applyFont="1" applyBorder="1" applyAlignment="1">
      <alignment horizontal="left" wrapText="1" indent="1"/>
    </xf>
    <xf numFmtId="3" fontId="11" fillId="0" borderId="3" xfId="9" applyNumberFormat="1" applyFont="1" applyBorder="1"/>
    <xf numFmtId="3" fontId="11" fillId="0" borderId="4" xfId="9" applyNumberFormat="1" applyFont="1" applyBorder="1"/>
    <xf numFmtId="164" fontId="11" fillId="0" borderId="5" xfId="16" applyNumberFormat="1" applyFont="1" applyBorder="1"/>
    <xf numFmtId="3" fontId="11" fillId="0" borderId="5" xfId="9" applyNumberFormat="1" applyFont="1" applyBorder="1"/>
    <xf numFmtId="0" fontId="4" fillId="0" borderId="0" xfId="0" applyFont="1" applyBorder="1"/>
    <xf numFmtId="0" fontId="10" fillId="0" borderId="10" xfId="9" applyFont="1" applyBorder="1"/>
    <xf numFmtId="0" fontId="11" fillId="0" borderId="10" xfId="9" applyFont="1" applyBorder="1"/>
    <xf numFmtId="0" fontId="11" fillId="0" borderId="10" xfId="9" applyFont="1" applyBorder="1" applyAlignment="1">
      <alignment horizontal="left" wrapText="1" inden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 wrapText="1" indent="1"/>
    </xf>
    <xf numFmtId="0" fontId="0" fillId="0" borderId="2" xfId="0" applyFont="1" applyBorder="1" applyAlignment="1">
      <alignment horizontal="left" wrapText="1" indent="1"/>
    </xf>
    <xf numFmtId="0" fontId="0" fillId="0" borderId="2" xfId="0" applyFont="1" applyBorder="1"/>
    <xf numFmtId="0" fontId="0" fillId="0" borderId="1" xfId="0" applyFont="1" applyBorder="1"/>
    <xf numFmtId="3" fontId="11" fillId="0" borderId="2" xfId="0" applyNumberFormat="1" applyFont="1" applyBorder="1" applyAlignment="1">
      <alignment horizontal="right"/>
    </xf>
    <xf numFmtId="37" fontId="11" fillId="0" borderId="1" xfId="0" applyNumberFormat="1" applyFont="1" applyBorder="1" applyAlignment="1">
      <alignment horizontal="right"/>
    </xf>
    <xf numFmtId="0" fontId="0" fillId="0" borderId="10" xfId="0" applyFont="1" applyBorder="1" applyAlignment="1">
      <alignment horizontal="left" wrapText="1" indent="1"/>
    </xf>
    <xf numFmtId="0" fontId="4" fillId="0" borderId="10" xfId="0" applyFont="1" applyBorder="1"/>
    <xf numFmtId="0" fontId="4" fillId="0" borderId="10" xfId="0" applyFont="1" applyBorder="1" applyAlignment="1">
      <alignment horizontal="left" wrapText="1" indent="1"/>
    </xf>
    <xf numFmtId="0" fontId="4" fillId="0" borderId="10" xfId="0" applyFont="1" applyBorder="1" applyAlignment="1">
      <alignment wrapText="1"/>
    </xf>
    <xf numFmtId="0" fontId="11" fillId="0" borderId="11" xfId="9" applyFont="1" applyBorder="1" applyAlignment="1">
      <alignment horizontal="left" wrapText="1" indent="1"/>
    </xf>
    <xf numFmtId="3" fontId="4" fillId="0" borderId="0" xfId="18" applyNumberFormat="1" applyFont="1" applyBorder="1"/>
    <xf numFmtId="3" fontId="4" fillId="0" borderId="2" xfId="18" applyNumberFormat="1" applyBorder="1"/>
    <xf numFmtId="3" fontId="4" fillId="0" borderId="0" xfId="18" applyNumberFormat="1" applyBorder="1"/>
    <xf numFmtId="3" fontId="4" fillId="0" borderId="0" xfId="18" applyNumberFormat="1"/>
    <xf numFmtId="0" fontId="6" fillId="0" borderId="0" xfId="9" applyFont="1" applyFill="1" applyBorder="1" applyAlignment="1">
      <alignment horizontal="left" wrapText="1"/>
    </xf>
    <xf numFmtId="0" fontId="12" fillId="0" borderId="0" xfId="0" applyFont="1" applyFill="1" applyBorder="1" applyAlignment="1" applyProtection="1">
      <alignment horizontal="left" wrapText="1"/>
      <protection locked="0"/>
    </xf>
    <xf numFmtId="0" fontId="0" fillId="0" borderId="0" xfId="0" applyAlignment="1">
      <alignment wrapText="1"/>
    </xf>
    <xf numFmtId="0" fontId="9" fillId="0" borderId="6" xfId="9" applyFont="1" applyBorder="1" applyAlignment="1">
      <alignment horizontal="center"/>
    </xf>
    <xf numFmtId="0" fontId="9" fillId="0" borderId="7" xfId="9" applyFont="1" applyBorder="1" applyAlignment="1">
      <alignment horizontal="center"/>
    </xf>
    <xf numFmtId="0" fontId="9" fillId="0" borderId="8" xfId="9" applyFont="1" applyBorder="1" applyAlignment="1">
      <alignment horizontal="center"/>
    </xf>
    <xf numFmtId="0" fontId="9" fillId="0" borderId="0" xfId="4" applyFont="1" applyAlignment="1">
      <alignment horizontal="center"/>
    </xf>
    <xf numFmtId="0" fontId="8" fillId="0" borderId="0" xfId="4" applyFont="1" applyAlignment="1">
      <alignment horizontal="center"/>
    </xf>
  </cellXfs>
  <cellStyles count="19">
    <cellStyle name="Normal" xfId="0" builtinId="0"/>
    <cellStyle name="Normal 2" xfId="1"/>
    <cellStyle name="Normal 2 2" xfId="2"/>
    <cellStyle name="Normal 2 2 2" xfId="3"/>
    <cellStyle name="Normal 2 3" xfId="4"/>
    <cellStyle name="Normal 2 3 2" xfId="5"/>
    <cellStyle name="Normal 2 4" xfId="6"/>
    <cellStyle name="Normal 2 5" xfId="7"/>
    <cellStyle name="Normal 3" xfId="8"/>
    <cellStyle name="Normal 3 2" xfId="9"/>
    <cellStyle name="Normal 3 3" xfId="10"/>
    <cellStyle name="Normal 3 4" xfId="18"/>
    <cellStyle name="Normal 4" xfId="11"/>
    <cellStyle name="Normal 4 2" xfId="12"/>
    <cellStyle name="Normal 4 2 2" xfId="13"/>
    <cellStyle name="Normal 4 3" xfId="14"/>
    <cellStyle name="Normal 4 4" xfId="15"/>
    <cellStyle name="Percent" xfId="16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abSelected="1" zoomScaleNormal="100" workbookViewId="0">
      <selection activeCell="B3" sqref="B3:I3"/>
    </sheetView>
  </sheetViews>
  <sheetFormatPr defaultRowHeight="14.4" x14ac:dyDescent="0.3"/>
  <cols>
    <col min="1" max="1" width="48" customWidth="1"/>
    <col min="2" max="9" width="13" customWidth="1"/>
  </cols>
  <sheetData>
    <row r="1" spans="1:11" ht="14.4" customHeight="1" x14ac:dyDescent="0.3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</row>
    <row r="3" spans="1:11" ht="15.6" x14ac:dyDescent="0.3">
      <c r="A3" s="2" t="s">
        <v>44</v>
      </c>
      <c r="B3" s="55" t="s">
        <v>45</v>
      </c>
      <c r="C3" s="55"/>
      <c r="D3" s="55"/>
      <c r="E3" s="55"/>
      <c r="F3" s="55"/>
      <c r="G3" s="55"/>
      <c r="H3" s="55"/>
      <c r="I3" s="55"/>
    </row>
    <row r="4" spans="1:11" x14ac:dyDescent="0.3">
      <c r="A4" s="3"/>
      <c r="B4" s="3"/>
      <c r="C4" s="3"/>
      <c r="D4" s="3"/>
      <c r="E4" s="3"/>
      <c r="F4" s="3"/>
      <c r="G4" s="3"/>
      <c r="H4" s="3"/>
      <c r="I4" s="3"/>
    </row>
    <row r="5" spans="1:11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  <c r="K5" s="6"/>
    </row>
    <row r="6" spans="1:11" x14ac:dyDescent="0.3">
      <c r="A6" s="11" t="s">
        <v>15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  <c r="K6" s="6"/>
    </row>
    <row r="7" spans="1:11" s="5" customFormat="1" x14ac:dyDescent="0.3">
      <c r="A7" s="11"/>
      <c r="B7" s="4"/>
      <c r="C7" s="12"/>
      <c r="D7" s="13"/>
      <c r="E7" s="4"/>
      <c r="F7" s="12"/>
      <c r="G7" s="13"/>
      <c r="H7" s="4"/>
      <c r="I7" s="13"/>
      <c r="K7" s="6"/>
    </row>
    <row r="8" spans="1:11" x14ac:dyDescent="0.3">
      <c r="A8" s="31" t="s">
        <v>17</v>
      </c>
      <c r="B8" s="17">
        <f>Intra!B8+Inter!B8+Foreign!B8</f>
        <v>123489</v>
      </c>
      <c r="C8" s="18">
        <f>((SQRT((Intra!C8/1.645)^2+(Inter!C8/1.645)^2+(Foreign!C8/1.645)^2))*1.645)</f>
        <v>3355.2801671395487</v>
      </c>
      <c r="D8" s="19">
        <f t="shared" ref="D8:D11" si="0">B8/B$8</f>
        <v>1</v>
      </c>
      <c r="E8" s="17">
        <f>Intra!E8+Inter!E8+Foreign!E8</f>
        <v>89002</v>
      </c>
      <c r="F8" s="18">
        <f>((SQRT((Intra!F8/1.645)^2+(Inter!F8/1.645)^2+(Foreign!F8/1.645)^2))*1.645)</f>
        <v>2935.9649180465353</v>
      </c>
      <c r="G8" s="19">
        <f>E8/E$8</f>
        <v>1</v>
      </c>
      <c r="H8" s="38">
        <f>Intra!H8+Inter!H8+Foreign!H8</f>
        <v>34487</v>
      </c>
      <c r="I8" s="39">
        <f>((SQRT((Intra!I8/1.645)^2+(Inter!I8/1.645)^2+(Foreign!I8/1.645)^2))*1.645)</f>
        <v>4458.4520856458694</v>
      </c>
      <c r="K8" s="6"/>
    </row>
    <row r="9" spans="1:11" x14ac:dyDescent="0.3">
      <c r="A9" s="32" t="s">
        <v>18</v>
      </c>
      <c r="B9" s="17">
        <f>Intra!B9+Inter!B9+Foreign!B9</f>
        <v>82154</v>
      </c>
      <c r="C9" s="18">
        <f>((SQRT((Intra!C9/1.645)^2+(Inter!C9/1.645)^2+(Foreign!C9/1.645)^2))*1.645)</f>
        <v>2683.2685292381752</v>
      </c>
      <c r="D9" s="19">
        <f t="shared" si="0"/>
        <v>0.66527383005773799</v>
      </c>
      <c r="E9" s="17">
        <f>Intra!E9+Inter!E9+Foreign!E9</f>
        <v>66070</v>
      </c>
      <c r="F9" s="18">
        <f>((SQRT((Intra!F9/1.645)^2+(Inter!F9/1.645)^2+(Foreign!F9/1.645)^2))*1.645)</f>
        <v>2536.4693966220052</v>
      </c>
      <c r="G9" s="19">
        <f>E9/E$8</f>
        <v>0.74234286869957977</v>
      </c>
      <c r="H9" s="38">
        <f>Intra!H9+Inter!H9+Foreign!H9</f>
        <v>16084</v>
      </c>
      <c r="I9" s="39">
        <f>((SQRT((Intra!I9/1.645)^2+(Inter!I9/1.645)^2+(Foreign!I9/1.645)^2))*1.645)</f>
        <v>3692.3714601865295</v>
      </c>
      <c r="K9" s="6"/>
    </row>
    <row r="10" spans="1:11" ht="28.8" x14ac:dyDescent="0.3">
      <c r="A10" s="32" t="s">
        <v>19</v>
      </c>
      <c r="B10" s="17">
        <f>Intra!B10+Inter!B10+Foreign!B10</f>
        <v>22889</v>
      </c>
      <c r="C10" s="18">
        <f>((SQRT((Intra!C10/1.645)^2+(Inter!C10/1.645)^2+(Foreign!C10/1.645)^2))*1.645)</f>
        <v>1444.0734053364463</v>
      </c>
      <c r="D10" s="19">
        <f t="shared" si="0"/>
        <v>0.18535254152191694</v>
      </c>
      <c r="E10" s="17">
        <f>Intra!E10+Inter!E10+Foreign!E10</f>
        <v>15110</v>
      </c>
      <c r="F10" s="18">
        <f>((SQRT((Intra!F10/1.645)^2+(Inter!F10/1.645)^2+(Foreign!F10/1.645)^2))*1.645)</f>
        <v>1187.6400969990866</v>
      </c>
      <c r="G10" s="19">
        <f>E10/E$8</f>
        <v>0.16977146580975708</v>
      </c>
      <c r="H10" s="38">
        <f>Intra!H10+Inter!H10+Foreign!H10</f>
        <v>7779</v>
      </c>
      <c r="I10" s="39">
        <f>((SQRT((Intra!I10/1.645)^2+(Inter!I10/1.645)^2+(Foreign!I10/1.645)^2))*1.645)</f>
        <v>1869.7157537978867</v>
      </c>
      <c r="K10" s="6"/>
    </row>
    <row r="11" spans="1:11" ht="28.8" x14ac:dyDescent="0.3">
      <c r="A11" s="32" t="s">
        <v>20</v>
      </c>
      <c r="B11" s="17">
        <f>Intra!B11+Inter!B11+Foreign!B11</f>
        <v>18446</v>
      </c>
      <c r="C11" s="18">
        <f>((SQRT((Intra!C11/1.645)^2+(Inter!C11/1.645)^2+(Foreign!C11/1.645)^2))*1.645)</f>
        <v>1405.0355867379303</v>
      </c>
      <c r="D11" s="19">
        <f t="shared" si="0"/>
        <v>0.14937362842034513</v>
      </c>
      <c r="E11" s="17">
        <f>Intra!E11+Inter!E11+Foreign!E11</f>
        <v>7822</v>
      </c>
      <c r="F11" s="18">
        <f>((SQRT((Intra!F11/1.645)^2+(Inter!F11/1.645)^2+(Foreign!F11/1.645)^2))*1.645)</f>
        <v>883.32610059932017</v>
      </c>
      <c r="G11" s="19">
        <f>E11/E$8</f>
        <v>8.7885665490663137E-2</v>
      </c>
      <c r="H11" s="38">
        <f>Intra!H11+Inter!H11+Foreign!H11</f>
        <v>10624</v>
      </c>
      <c r="I11" s="39">
        <f>((SQRT((Intra!I11/1.645)^2+(Inter!I11/1.645)^2+(Foreign!I11/1.645)^2))*1.645)</f>
        <v>1659.6355021509996</v>
      </c>
      <c r="K11" s="6"/>
    </row>
    <row r="12" spans="1:11" x14ac:dyDescent="0.3">
      <c r="A12" s="21"/>
      <c r="B12" s="17"/>
      <c r="C12" s="18"/>
      <c r="D12" s="22"/>
      <c r="E12" s="17"/>
      <c r="F12" s="18"/>
      <c r="G12" s="22"/>
      <c r="H12" s="17"/>
      <c r="I12" s="22"/>
    </row>
    <row r="13" spans="1:11" s="5" customFormat="1" x14ac:dyDescent="0.3">
      <c r="A13" s="11" t="s">
        <v>14</v>
      </c>
      <c r="B13" s="4"/>
      <c r="C13" s="12"/>
      <c r="D13" s="13"/>
      <c r="E13" s="4"/>
      <c r="F13" s="12"/>
      <c r="G13" s="13"/>
      <c r="H13" s="4"/>
      <c r="I13" s="13"/>
    </row>
    <row r="14" spans="1:11" x14ac:dyDescent="0.3">
      <c r="A14" s="14" t="s">
        <v>17</v>
      </c>
      <c r="B14" s="17">
        <f>Intra!B14+Inter!B14+Foreign!B14</f>
        <v>131226</v>
      </c>
      <c r="C14" s="18">
        <f>((SQRT((Intra!C14/1.645)^2+(Inter!C14/1.645)^2+(Foreign!C14/1.645)^2))*1.645)</f>
        <v>3420.7111833652366</v>
      </c>
      <c r="D14" s="19">
        <f>B14/B$14</f>
        <v>1</v>
      </c>
      <c r="E14" s="17">
        <f>Intra!E14+Inter!E14+Foreign!E14</f>
        <v>93719</v>
      </c>
      <c r="F14" s="18">
        <f>((SQRT((Intra!F14/1.645)^2+(Inter!F14/1.645)^2+(Foreign!F14/1.645)^2))*1.645)</f>
        <v>2889.2867631995268</v>
      </c>
      <c r="G14" s="19">
        <f>E14/E$14</f>
        <v>1</v>
      </c>
      <c r="H14" s="17">
        <f>Intra!H14+Inter!H14+Foreign!H14</f>
        <v>37507</v>
      </c>
      <c r="I14" s="22">
        <f>((SQRT((Intra!I14/1.645)^2+(Inter!I14/1.645)^2+(Foreign!I14/1.645)^2))*1.645)</f>
        <v>4477.6381050728078</v>
      </c>
    </row>
    <row r="15" spans="1:11" ht="28.8" x14ac:dyDescent="0.3">
      <c r="A15" s="20" t="s">
        <v>21</v>
      </c>
      <c r="B15" s="17">
        <f>Intra!B15+Inter!B15+Foreign!B15</f>
        <v>13031</v>
      </c>
      <c r="C15" s="18">
        <f>((SQRT((Intra!C15/1.645)^2+(Inter!C15/1.645)^2+(Foreign!C15/1.645)^2))*1.645)</f>
        <v>989.00000000000011</v>
      </c>
      <c r="D15" s="19">
        <f>B15/B$14</f>
        <v>9.9301967597884566E-2</v>
      </c>
      <c r="E15" s="17">
        <f>Intra!E15+Inter!E15+Foreign!E15</f>
        <v>14705</v>
      </c>
      <c r="F15" s="18">
        <f>((SQRT((Intra!F15/1.645)^2+(Inter!F15/1.645)^2+(Foreign!F15/1.645)^2))*1.645)</f>
        <v>1145</v>
      </c>
      <c r="G15" s="19">
        <f>E15/E$14</f>
        <v>0.15690521665830834</v>
      </c>
      <c r="H15" s="17">
        <f>Intra!H15+Inter!H15+Foreign!H15</f>
        <v>-1674</v>
      </c>
      <c r="I15" s="22">
        <f>((SQRT((Intra!I15/1.645)^2+(Inter!I15/1.645)^2+(Foreign!I15/1.645)^2))*1.645)</f>
        <v>1512.9923991877818</v>
      </c>
    </row>
    <row r="16" spans="1:11" ht="28.8" x14ac:dyDescent="0.3">
      <c r="A16" s="20" t="s">
        <v>22</v>
      </c>
      <c r="B16" s="17">
        <f>Intra!B16+Inter!B16+Foreign!B16</f>
        <v>10080</v>
      </c>
      <c r="C16" s="18">
        <f>((SQRT((Intra!C16/1.645)^2+(Inter!C16/1.645)^2+(Foreign!C16/1.645)^2))*1.645)</f>
        <v>880.75933148618992</v>
      </c>
      <c r="D16" s="19">
        <f t="shared" ref="D16:D20" si="1">B16/B$14</f>
        <v>7.68140459969823E-2</v>
      </c>
      <c r="E16" s="17">
        <f>Intra!E16+Inter!E16+Foreign!E16</f>
        <v>9989</v>
      </c>
      <c r="F16" s="18">
        <f>((SQRT((Intra!F16/1.645)^2+(Inter!F16/1.645)^2+(Foreign!F16/1.645)^2))*1.645)</f>
        <v>946.00000000000011</v>
      </c>
      <c r="G16" s="19">
        <f t="shared" ref="G16:G20" si="2">E16/E$14</f>
        <v>0.10658457730022727</v>
      </c>
      <c r="H16" s="17">
        <f>Intra!H16+Inter!H16+Foreign!H16</f>
        <v>91</v>
      </c>
      <c r="I16" s="22">
        <f>((SQRT((Intra!I16/1.645)^2+(Inter!I16/1.645)^2+(Foreign!I16/1.645)^2))*1.645)</f>
        <v>1292.5374269242654</v>
      </c>
    </row>
    <row r="17" spans="1:9" ht="28.8" x14ac:dyDescent="0.3">
      <c r="A17" s="20" t="s">
        <v>23</v>
      </c>
      <c r="B17" s="17">
        <f>Intra!B17+Inter!B17+Foreign!B17</f>
        <v>22008</v>
      </c>
      <c r="C17" s="18">
        <f>((SQRT((Intra!C17/1.645)^2+(Inter!C17/1.645)^2+(Foreign!C17/1.645)^2))*1.645)</f>
        <v>1401.8502059777998</v>
      </c>
      <c r="D17" s="19">
        <f t="shared" si="1"/>
        <v>0.16771066709341137</v>
      </c>
      <c r="E17" s="17">
        <f>Intra!E17+Inter!E17+Foreign!E17</f>
        <v>10606</v>
      </c>
      <c r="F17" s="18">
        <f>((SQRT((Intra!F17/1.645)^2+(Inter!F17/1.645)^2+(Foreign!F17/1.645)^2))*1.645)</f>
        <v>837</v>
      </c>
      <c r="G17" s="19">
        <f t="shared" si="2"/>
        <v>0.1131680875809601</v>
      </c>
      <c r="H17" s="17">
        <f>Intra!H17+Inter!H17+Foreign!H17</f>
        <v>11402</v>
      </c>
      <c r="I17" s="22">
        <f>((SQRT((Intra!I17/1.645)^2+(Inter!I17/1.645)^2+(Foreign!I17/1.645)^2))*1.645)</f>
        <v>1632.7133857477861</v>
      </c>
    </row>
    <row r="18" spans="1:9" ht="28.8" x14ac:dyDescent="0.3">
      <c r="A18" s="20" t="s">
        <v>24</v>
      </c>
      <c r="B18" s="17">
        <f>Intra!B18+Inter!B18+Foreign!B18</f>
        <v>43035</v>
      </c>
      <c r="C18" s="18">
        <f>((SQRT((Intra!C18/1.645)^2+(Inter!C18/1.645)^2+(Foreign!C18/1.645)^2))*1.645)</f>
        <v>1812.8800291249281</v>
      </c>
      <c r="D18" s="19">
        <f t="shared" si="1"/>
        <v>0.32794568149604497</v>
      </c>
      <c r="E18" s="17">
        <f>Intra!E18+Inter!E18+Foreign!E18</f>
        <v>37247</v>
      </c>
      <c r="F18" s="18">
        <f>((SQRT((Intra!F18/1.645)^2+(Inter!F18/1.645)^2+(Foreign!F18/1.645)^2))*1.645)</f>
        <v>1827.8613185906636</v>
      </c>
      <c r="G18" s="19">
        <f t="shared" si="2"/>
        <v>0.39743275109636256</v>
      </c>
      <c r="H18" s="17">
        <f>Intra!H18+Inter!H18+Foreign!H18</f>
        <v>5788</v>
      </c>
      <c r="I18" s="22">
        <f>((SQRT((Intra!I18/1.645)^2+(Inter!I18/1.645)^2+(Foreign!I18/1.645)^2))*1.645)</f>
        <v>2574.4146907598238</v>
      </c>
    </row>
    <row r="19" spans="1:9" x14ac:dyDescent="0.3">
      <c r="A19" s="20" t="s">
        <v>25</v>
      </c>
      <c r="B19" s="17">
        <f>Intra!B19+Inter!B19+Foreign!B19</f>
        <v>305</v>
      </c>
      <c r="C19" s="18">
        <f>((SQRT((Intra!C19/1.645)^2+(Inter!C19/1.645)^2+(Foreign!C19/1.645)^2))*1.645)</f>
        <v>264.26312644786447</v>
      </c>
      <c r="D19" s="19">
        <f t="shared" si="1"/>
        <v>2.3242345266944052E-3</v>
      </c>
      <c r="E19" s="17">
        <f>Intra!E19+Inter!E19+Foreign!E19</f>
        <v>100</v>
      </c>
      <c r="F19" s="18">
        <f>((SQRT((Intra!F19/1.645)^2+(Inter!F19/1.645)^2+(Foreign!F19/1.645)^2))*1.645)</f>
        <v>66.219332524573218</v>
      </c>
      <c r="G19" s="19">
        <f t="shared" si="2"/>
        <v>1.0670194944461635E-3</v>
      </c>
      <c r="H19" s="17">
        <f>Intra!H19+Inter!H19+Foreign!H19</f>
        <v>205</v>
      </c>
      <c r="I19" s="22">
        <f>((SQRT((Intra!I19/1.645)^2+(Inter!I19/1.645)^2+(Foreign!I19/1.645)^2))*1.645)</f>
        <v>272.43347811897127</v>
      </c>
    </row>
    <row r="20" spans="1:9" x14ac:dyDescent="0.3">
      <c r="A20" s="20" t="s">
        <v>26</v>
      </c>
      <c r="B20" s="17">
        <f>Intra!B20+Inter!B20+Foreign!B20</f>
        <v>1076</v>
      </c>
      <c r="C20" s="18">
        <f>((SQRT((Intra!C20/1.645)^2+(Inter!C20/1.645)^2+(Foreign!C20/1.645)^2))*1.645)</f>
        <v>294.78975558862288</v>
      </c>
      <c r="D20" s="19">
        <f t="shared" si="1"/>
        <v>8.1995945925350151E-3</v>
      </c>
      <c r="E20" s="17">
        <f>Intra!E20+Inter!E20+Foreign!E20</f>
        <v>454</v>
      </c>
      <c r="F20" s="18">
        <f>((SQRT((Intra!F20/1.645)^2+(Inter!F20/1.645)^2+(Foreign!F20/1.645)^2))*1.645)</f>
        <v>152.7121475194426</v>
      </c>
      <c r="G20" s="19">
        <f t="shared" si="2"/>
        <v>4.8442685047855828E-3</v>
      </c>
      <c r="H20" s="17">
        <f>Intra!H20+Inter!H20+Foreign!H20</f>
        <v>622</v>
      </c>
      <c r="I20" s="22">
        <f>((SQRT((Intra!I20/1.645)^2+(Inter!I20/1.645)^2+(Foreign!I20/1.645)^2))*1.645)</f>
        <v>331.99698793814377</v>
      </c>
    </row>
    <row r="21" spans="1:9" s="5" customFormat="1" x14ac:dyDescent="0.3">
      <c r="A21" s="20" t="s">
        <v>27</v>
      </c>
      <c r="B21" s="17">
        <f>Intra!B21+Inter!B21+Foreign!B21</f>
        <v>4007</v>
      </c>
      <c r="C21" s="18">
        <f>((SQRT((Intra!C21/1.645)^2+(Inter!C21/1.645)^2+(Foreign!C21/1.645)^2))*1.645)</f>
        <v>584.95298956411875</v>
      </c>
      <c r="D21" s="19">
        <f t="shared" ref="D21:D32" si="3">B21/B$14</f>
        <v>3.0535107372014692E-2</v>
      </c>
      <c r="E21" s="17">
        <f>Intra!E21+Inter!E21+Foreign!E21</f>
        <v>1345</v>
      </c>
      <c r="F21" s="18">
        <f>((SQRT((Intra!F21/1.645)^2+(Inter!F21/1.645)^2+(Foreign!F21/1.645)^2))*1.645)</f>
        <v>293.41097457320848</v>
      </c>
      <c r="G21" s="19">
        <f t="shared" ref="G21:G32" si="4">E21/E$14</f>
        <v>1.43514122003009E-2</v>
      </c>
      <c r="H21" s="17">
        <f>Intra!H21+Inter!H21+Foreign!H21</f>
        <v>2662</v>
      </c>
      <c r="I21" s="22">
        <f>((SQRT((Intra!I21/1.645)^2+(Inter!I21/1.645)^2+(Foreign!I21/1.645)^2))*1.645)</f>
        <v>654.41576998113362</v>
      </c>
    </row>
    <row r="22" spans="1:9" s="5" customFormat="1" ht="28.8" x14ac:dyDescent="0.3">
      <c r="A22" s="20" t="s">
        <v>28</v>
      </c>
      <c r="B22" s="17">
        <f>Intra!B22+Inter!B22+Foreign!B22</f>
        <v>3299</v>
      </c>
      <c r="C22" s="18">
        <f>((SQRT((Intra!C22/1.645)^2+(Inter!C22/1.645)^2+(Foreign!C22/1.645)^2))*1.645)</f>
        <v>493.911935470282</v>
      </c>
      <c r="D22" s="19">
        <f t="shared" si="3"/>
        <v>2.5139835093655222E-2</v>
      </c>
      <c r="E22" s="17">
        <f>Intra!E22+Inter!E22+Foreign!E22</f>
        <v>985</v>
      </c>
      <c r="F22" s="18">
        <f>((SQRT((Intra!F22/1.645)^2+(Inter!F22/1.645)^2+(Foreign!F22/1.645)^2))*1.645)</f>
        <v>226.94713040706196</v>
      </c>
      <c r="G22" s="19">
        <f t="shared" si="4"/>
        <v>1.051014202029471E-2</v>
      </c>
      <c r="H22" s="17">
        <f>Intra!H22+Inter!H22+Foreign!H22</f>
        <v>2314</v>
      </c>
      <c r="I22" s="22">
        <f>((SQRT((Intra!I22/1.645)^2+(Inter!I22/1.645)^2+(Foreign!I22/1.645)^2))*1.645)</f>
        <v>543.55680475917143</v>
      </c>
    </row>
    <row r="23" spans="1:9" s="5" customFormat="1" x14ac:dyDescent="0.3">
      <c r="A23" s="20" t="s">
        <v>29</v>
      </c>
      <c r="B23" s="17">
        <f>Intra!B23+Inter!B23+Foreign!B23</f>
        <v>3245</v>
      </c>
      <c r="C23" s="18">
        <f>((SQRT((Intra!C23/1.645)^2+(Inter!C23/1.645)^2+(Foreign!C23/1.645)^2))*1.645)</f>
        <v>546.09431419856401</v>
      </c>
      <c r="D23" s="19">
        <f t="shared" si="3"/>
        <v>2.4728331275814246E-2</v>
      </c>
      <c r="E23" s="17">
        <f>Intra!E23+Inter!E23+Foreign!E23</f>
        <v>1524</v>
      </c>
      <c r="F23" s="18">
        <f>((SQRT((Intra!F23/1.645)^2+(Inter!F23/1.645)^2+(Foreign!F23/1.645)^2))*1.645)</f>
        <v>373.56257842562337</v>
      </c>
      <c r="G23" s="19">
        <f t="shared" si="4"/>
        <v>1.6261377095359533E-2</v>
      </c>
      <c r="H23" s="17">
        <f>Intra!H23+Inter!H23+Foreign!H23</f>
        <v>1721</v>
      </c>
      <c r="I23" s="22">
        <f>((SQRT((Intra!I23/1.645)^2+(Inter!I23/1.645)^2+(Foreign!I23/1.645)^2))*1.645)</f>
        <v>661.64038570812761</v>
      </c>
    </row>
    <row r="24" spans="1:9" s="5" customFormat="1" x14ac:dyDescent="0.3">
      <c r="A24" s="20" t="s">
        <v>30</v>
      </c>
      <c r="B24" s="17">
        <f>Intra!B24+Inter!B24+Foreign!B24</f>
        <v>1162</v>
      </c>
      <c r="C24" s="18">
        <f>((SQRT((Intra!C24/1.645)^2+(Inter!C24/1.645)^2+(Foreign!C24/1.645)^2))*1.645)</f>
        <v>274.60881267723363</v>
      </c>
      <c r="D24" s="19">
        <f t="shared" si="3"/>
        <v>8.8549525246521266E-3</v>
      </c>
      <c r="E24" s="17">
        <f>Intra!E24+Inter!E24+Foreign!E24</f>
        <v>1001</v>
      </c>
      <c r="F24" s="18">
        <f>((SQRT((Intra!F24/1.645)^2+(Inter!F24/1.645)^2+(Foreign!F24/1.645)^2))*1.645)</f>
        <v>285.80587817607949</v>
      </c>
      <c r="G24" s="19">
        <f t="shared" si="4"/>
        <v>1.0680865139406097E-2</v>
      </c>
      <c r="H24" s="17">
        <f>Intra!H24+Inter!H24+Foreign!H24</f>
        <v>161</v>
      </c>
      <c r="I24" s="22">
        <f>((SQRT((Intra!I24/1.645)^2+(Inter!I24/1.645)^2+(Foreign!I24/1.645)^2))*1.645)</f>
        <v>396.35211617954053</v>
      </c>
    </row>
    <row r="25" spans="1:9" s="5" customFormat="1" x14ac:dyDescent="0.3">
      <c r="A25" s="20" t="s">
        <v>31</v>
      </c>
      <c r="B25" s="17">
        <f>Intra!B25+Inter!B25+Foreign!B25</f>
        <v>6787</v>
      </c>
      <c r="C25" s="18">
        <f>((SQRT((Intra!C25/1.645)^2+(Inter!C25/1.645)^2+(Foreign!C25/1.645)^2))*1.645)</f>
        <v>941.19604759051128</v>
      </c>
      <c r="D25" s="19">
        <f t="shared" si="3"/>
        <v>5.1719933549753863E-2</v>
      </c>
      <c r="E25" s="17">
        <f>Intra!E25+Inter!E25+Foreign!E25</f>
        <v>3188</v>
      </c>
      <c r="F25" s="18">
        <f>((SQRT((Intra!F25/1.645)^2+(Inter!F25/1.645)^2+(Foreign!F25/1.645)^2))*1.645)</f>
        <v>608.43405558860684</v>
      </c>
      <c r="G25" s="19">
        <f t="shared" si="4"/>
        <v>3.4016581482943696E-2</v>
      </c>
      <c r="H25" s="17">
        <f>Intra!H25+Inter!H25+Foreign!H25</f>
        <v>3599</v>
      </c>
      <c r="I25" s="22">
        <f>((SQRT((Intra!I25/1.645)^2+(Inter!I25/1.645)^2+(Foreign!I25/1.645)^2))*1.645)</f>
        <v>1120.7327959866259</v>
      </c>
    </row>
    <row r="26" spans="1:9" s="5" customFormat="1" x14ac:dyDescent="0.3">
      <c r="A26" s="20" t="s">
        <v>32</v>
      </c>
      <c r="B26" s="17">
        <f>Intra!B26+Inter!B26+Foreign!B26</f>
        <v>353</v>
      </c>
      <c r="C26" s="18">
        <f>((SQRT((Intra!C26/1.645)^2+(Inter!C26/1.645)^2+(Foreign!C26/1.645)^2))*1.645)</f>
        <v>128.62736878285273</v>
      </c>
      <c r="D26" s="19">
        <f t="shared" si="3"/>
        <v>2.6900156981086065E-3</v>
      </c>
      <c r="E26" s="17">
        <f>Intra!E26+Inter!E26+Foreign!E26</f>
        <v>326</v>
      </c>
      <c r="F26" s="18">
        <f>((SQRT((Intra!F26/1.645)^2+(Inter!F26/1.645)^2+(Foreign!F26/1.645)^2))*1.645)</f>
        <v>136.82105101189657</v>
      </c>
      <c r="G26" s="19">
        <f t="shared" si="4"/>
        <v>3.4784835518944933E-3</v>
      </c>
      <c r="H26" s="17">
        <f>Intra!H26+Inter!H26+Foreign!H26</f>
        <v>27</v>
      </c>
      <c r="I26" s="22">
        <f>((SQRT((Intra!I26/1.645)^2+(Inter!I26/1.645)^2+(Foreign!I26/1.645)^2))*1.645)</f>
        <v>187.78977607952996</v>
      </c>
    </row>
    <row r="27" spans="1:9" s="5" customFormat="1" x14ac:dyDescent="0.3">
      <c r="A27" s="20" t="s">
        <v>33</v>
      </c>
      <c r="B27" s="17">
        <f>Intra!B27+Inter!B27+Foreign!B27</f>
        <v>1306</v>
      </c>
      <c r="C27" s="18">
        <f>((SQRT((Intra!C27/1.645)^2+(Inter!C27/1.645)^2+(Foreign!C27/1.645)^2))*1.645)</f>
        <v>413.55168963504428</v>
      </c>
      <c r="D27" s="19">
        <f t="shared" si="3"/>
        <v>9.9522960388947306E-3</v>
      </c>
      <c r="E27" s="17">
        <f>Intra!E27+Inter!E27+Foreign!E27</f>
        <v>861</v>
      </c>
      <c r="F27" s="18">
        <f>((SQRT((Intra!F27/1.645)^2+(Inter!F27/1.645)^2+(Foreign!F27/1.645)^2))*1.645)</f>
        <v>308.70860046328477</v>
      </c>
      <c r="G27" s="19">
        <f t="shared" si="4"/>
        <v>9.1870378471814677E-3</v>
      </c>
      <c r="H27" s="17">
        <f>Intra!H27+Inter!H27+Foreign!H27</f>
        <v>445</v>
      </c>
      <c r="I27" s="22">
        <f>((SQRT((Intra!I27/1.645)^2+(Inter!I27/1.645)^2+(Foreign!I27/1.645)^2))*1.645)</f>
        <v>516.06782499977658</v>
      </c>
    </row>
    <row r="28" spans="1:9" s="5" customFormat="1" x14ac:dyDescent="0.3">
      <c r="A28" s="20" t="s">
        <v>34</v>
      </c>
      <c r="B28" s="17">
        <f>Intra!B28+Inter!B28+Foreign!B28</f>
        <v>6898</v>
      </c>
      <c r="C28" s="18">
        <f>((SQRT((Intra!C28/1.645)^2+(Inter!C28/1.645)^2+(Foreign!C28/1.645)^2))*1.645)</f>
        <v>961.14410990236013</v>
      </c>
      <c r="D28" s="19">
        <f t="shared" si="3"/>
        <v>5.2565802508649201E-2</v>
      </c>
      <c r="E28" s="17">
        <f>Intra!E28+Inter!E28+Foreign!E28</f>
        <v>4261</v>
      </c>
      <c r="F28" s="18">
        <f>((SQRT((Intra!F28/1.645)^2+(Inter!F28/1.645)^2+(Foreign!F28/1.645)^2))*1.645)</f>
        <v>760.42751133819456</v>
      </c>
      <c r="G28" s="19">
        <f t="shared" si="4"/>
        <v>4.5465700658351031E-2</v>
      </c>
      <c r="H28" s="17">
        <f>Intra!H28+Inter!H28+Foreign!H28</f>
        <v>2637</v>
      </c>
      <c r="I28" s="22">
        <f>((SQRT((Intra!I28/1.645)^2+(Inter!I28/1.645)^2+(Foreign!I28/1.645)^2))*1.645)</f>
        <v>1225.5806786988771</v>
      </c>
    </row>
    <row r="29" spans="1:9" s="5" customFormat="1" x14ac:dyDescent="0.3">
      <c r="A29" s="20" t="s">
        <v>35</v>
      </c>
      <c r="B29" s="17">
        <f>Intra!B29+Inter!B29+Foreign!B29</f>
        <v>2512</v>
      </c>
      <c r="C29" s="18">
        <f>((SQRT((Intra!C29/1.645)^2+(Inter!C29/1.645)^2+(Foreign!C29/1.645)^2))*1.645)</f>
        <v>462.99136061054099</v>
      </c>
      <c r="D29" s="19">
        <f t="shared" si="3"/>
        <v>1.9142547970676542E-2</v>
      </c>
      <c r="E29" s="17">
        <f>Intra!E29+Inter!E29+Foreign!E29</f>
        <v>1804</v>
      </c>
      <c r="F29" s="18">
        <f>((SQRT((Intra!F29/1.645)^2+(Inter!F29/1.645)^2+(Foreign!F29/1.645)^2))*1.645)</f>
        <v>361.0927858598119</v>
      </c>
      <c r="G29" s="19">
        <f t="shared" si="4"/>
        <v>1.9249031679808789E-2</v>
      </c>
      <c r="H29" s="17">
        <f>Intra!H29+Inter!H29+Foreign!H29</f>
        <v>708</v>
      </c>
      <c r="I29" s="22">
        <f>((SQRT((Intra!I29/1.645)^2+(Inter!I29/1.645)^2+(Foreign!I29/1.645)^2))*1.645)</f>
        <v>587.15330195784475</v>
      </c>
    </row>
    <row r="30" spans="1:9" x14ac:dyDescent="0.3">
      <c r="A30" s="34" t="s">
        <v>36</v>
      </c>
      <c r="B30" s="17">
        <f>Intra!B30+Inter!B30+Foreign!B30</f>
        <v>3306</v>
      </c>
      <c r="C30" s="18">
        <f>((SQRT((Intra!C30/1.645)^2+(Inter!C30/1.645)^2+(Foreign!C30/1.645)^2))*1.645)</f>
        <v>584.23796521622944</v>
      </c>
      <c r="D30" s="19">
        <f t="shared" si="3"/>
        <v>2.5193178181153124E-2</v>
      </c>
      <c r="E30" s="17">
        <f>Intra!E30+Inter!E30+Foreign!E30</f>
        <v>1253</v>
      </c>
      <c r="F30" s="18">
        <f>((SQRT((Intra!F30/1.645)^2+(Inter!F30/1.645)^2+(Foreign!F30/1.645)^2))*1.645)</f>
        <v>333.75589882427545</v>
      </c>
      <c r="G30" s="19">
        <f t="shared" si="4"/>
        <v>1.3369754265410429E-2</v>
      </c>
      <c r="H30" s="17">
        <f>Intra!H30+Inter!H30+Foreign!H30</f>
        <v>2053</v>
      </c>
      <c r="I30" s="22">
        <f>((SQRT((Intra!I30/1.645)^2+(Inter!I30/1.645)^2+(Foreign!I30/1.645)^2))*1.645)</f>
        <v>672.84990896930356</v>
      </c>
    </row>
    <row r="31" spans="1:9" s="5" customFormat="1" x14ac:dyDescent="0.3">
      <c r="A31" s="35" t="s">
        <v>38</v>
      </c>
      <c r="B31" s="17">
        <f>Intra!B31+Inter!B31+Foreign!B31</f>
        <v>8732</v>
      </c>
      <c r="C31" s="18">
        <f>((SQRT((Intra!C31/1.645)^2+(Inter!C31/1.645)^2+(Foreign!C31/1.645)^2))*1.645)</f>
        <v>1013.2694607062823</v>
      </c>
      <c r="D31" s="19">
        <f t="shared" si="3"/>
        <v>6.6541691433100153E-2</v>
      </c>
      <c r="E31" s="17">
        <f>Intra!E31+Inter!E31+Foreign!E31</f>
        <v>4011</v>
      </c>
      <c r="F31" s="18">
        <f>((SQRT((Intra!F31/1.645)^2+(Inter!F31/1.645)^2+(Foreign!F31/1.645)^2))*1.645)</f>
        <v>639.27849956024647</v>
      </c>
      <c r="G31" s="19">
        <f t="shared" si="4"/>
        <v>4.2798151922235621E-2</v>
      </c>
      <c r="H31" s="17">
        <f>Intra!H31+Inter!H31+Foreign!H31</f>
        <v>4721</v>
      </c>
      <c r="I31" s="22">
        <f>((SQRT((Intra!I31/1.645)^2+(Inter!I31/1.645)^2+(Foreign!I31/1.645)^2))*1.645)</f>
        <v>1198.0784615374739</v>
      </c>
    </row>
    <row r="32" spans="1:9" s="5" customFormat="1" x14ac:dyDescent="0.3">
      <c r="A32" s="34" t="s">
        <v>37</v>
      </c>
      <c r="B32" s="17">
        <f>Intra!B32+Inter!B32+Foreign!B32</f>
        <v>61</v>
      </c>
      <c r="C32" s="18">
        <f>((SQRT((Intra!C32/1.645)^2+(Inter!C32/1.645)^2+(Foreign!C32/1.645)^2))*1.645)</f>
        <v>52.402290026295603</v>
      </c>
      <c r="D32" s="19">
        <f t="shared" si="3"/>
        <v>4.64846905338881E-4</v>
      </c>
      <c r="E32" s="17">
        <f>Intra!E32+Inter!E32+Foreign!E32</f>
        <v>29</v>
      </c>
      <c r="F32" s="18">
        <f>((SQRT((Intra!F32/1.645)^2+(Inter!F32/1.645)^2+(Foreign!F32/1.645)^2))*1.645)</f>
        <v>28.999999999999996</v>
      </c>
      <c r="G32" s="19">
        <f t="shared" si="4"/>
        <v>3.094356533893874E-4</v>
      </c>
      <c r="H32" s="17">
        <f>Intra!H32+Inter!H32+Foreign!H32</f>
        <v>32</v>
      </c>
      <c r="I32" s="22">
        <f>((SQRT((Intra!I32/1.645)^2+(Inter!I32/1.645)^2+(Foreign!I32/1.645)^2))*1.645)</f>
        <v>59.891568688756173</v>
      </c>
    </row>
    <row r="33" spans="1:9" s="5" customFormat="1" x14ac:dyDescent="0.3">
      <c r="A33" s="33"/>
      <c r="B33" s="21"/>
      <c r="C33" s="29"/>
      <c r="D33" s="23"/>
      <c r="E33" s="21"/>
      <c r="F33" s="29"/>
      <c r="G33" s="23"/>
      <c r="H33" s="36"/>
      <c r="I33" s="37"/>
    </row>
    <row r="34" spans="1:9" x14ac:dyDescent="0.3">
      <c r="A34" s="11" t="s">
        <v>13</v>
      </c>
      <c r="B34" s="4"/>
      <c r="C34" s="12"/>
      <c r="D34" s="13"/>
      <c r="E34" s="4"/>
      <c r="F34" s="12"/>
      <c r="G34" s="13"/>
      <c r="H34" s="4"/>
      <c r="I34" s="13"/>
    </row>
    <row r="35" spans="1:9" x14ac:dyDescent="0.3">
      <c r="A35" s="14" t="s">
        <v>17</v>
      </c>
      <c r="B35" s="17">
        <f>Intra!B35+Inter!B35+Foreign!B35</f>
        <v>131226</v>
      </c>
      <c r="C35" s="18">
        <f>((SQRT((Intra!C35/1.645)^2+(Inter!C35/1.645)^2+(Foreign!C35/1.645)^2))*1.645)</f>
        <v>3554.3580292367851</v>
      </c>
      <c r="D35" s="19">
        <f>B35/B$35</f>
        <v>1</v>
      </c>
      <c r="E35" s="17">
        <f>Intra!E35+Inter!E35+Foreign!E35</f>
        <v>93719</v>
      </c>
      <c r="F35" s="18">
        <f>((SQRT((Intra!F35/1.645)^2+(Inter!F35/1.645)^2+(Foreign!F35/1.645)^2))*1.645)</f>
        <v>3053.71544188387</v>
      </c>
      <c r="G35" s="19">
        <f>E35/E$35</f>
        <v>1</v>
      </c>
      <c r="H35" s="17">
        <f>Intra!H35+Inter!H35+Foreign!H35</f>
        <v>37507</v>
      </c>
      <c r="I35" s="22">
        <f>((SQRT((Intra!I35/1.645)^2+(Inter!I35/1.645)^2+(Foreign!I35/1.645)^2))*1.645)</f>
        <v>4686.0045881326232</v>
      </c>
    </row>
    <row r="36" spans="1:9" ht="28.8" x14ac:dyDescent="0.3">
      <c r="A36" s="20" t="s">
        <v>39</v>
      </c>
      <c r="B36" s="17">
        <f>Intra!B36+Inter!B36+Foreign!B36</f>
        <v>87508</v>
      </c>
      <c r="C36" s="18">
        <f>((SQRT((Intra!C36/1.645)^2+(Inter!C36/1.645)^2+(Foreign!C36/1.645)^2))*1.645)</f>
        <v>2859.3803524540067</v>
      </c>
      <c r="D36" s="19">
        <f t="shared" ref="D36:D39" si="5">B36/B$35</f>
        <v>0.66684955725237371</v>
      </c>
      <c r="E36" s="17">
        <f>Intra!E36+Inter!E36+Foreign!E36</f>
        <v>72331</v>
      </c>
      <c r="F36" s="18">
        <f>((SQRT((Intra!F36/1.645)^2+(Inter!F36/1.645)^2+(Foreign!F36/1.645)^2))*1.645)</f>
        <v>2729.12385208147</v>
      </c>
      <c r="G36" s="19">
        <f t="shared" ref="G36:G39" si="6">E36/E$35</f>
        <v>0.77178587052785452</v>
      </c>
      <c r="H36" s="17">
        <f>Intra!H36+Inter!H36+Foreign!H36</f>
        <v>15177</v>
      </c>
      <c r="I36" s="22">
        <f>((SQRT((Intra!I36/1.645)^2+(Inter!I36/1.645)^2+(Foreign!I36/1.645)^2))*1.645)</f>
        <v>3952.7424656812641</v>
      </c>
    </row>
    <row r="37" spans="1:9" ht="28.8" x14ac:dyDescent="0.3">
      <c r="A37" s="20" t="s">
        <v>40</v>
      </c>
      <c r="B37" s="17">
        <f>Intra!B37+Inter!B37+Foreign!B37</f>
        <v>22719</v>
      </c>
      <c r="C37" s="18">
        <f>((SQRT((Intra!C37/1.645)^2+(Inter!C37/1.645)^2+(Foreign!C37/1.645)^2))*1.645)</f>
        <v>1675.6533054304518</v>
      </c>
      <c r="D37" s="19">
        <f t="shared" si="5"/>
        <v>0.17312880069498424</v>
      </c>
      <c r="E37" s="17">
        <f>Intra!E37+Inter!E37+Foreign!E37</f>
        <v>5419</v>
      </c>
      <c r="F37" s="18">
        <f>((SQRT((Intra!F37/1.645)^2+(Inter!F37/1.645)^2+(Foreign!F37/1.645)^2))*1.645)</f>
        <v>801.49485338335137</v>
      </c>
      <c r="G37" s="19">
        <f t="shared" si="6"/>
        <v>5.7821786404037602E-2</v>
      </c>
      <c r="H37" s="17">
        <f>Intra!H37+Inter!H37+Foreign!H37</f>
        <v>17300</v>
      </c>
      <c r="I37" s="22">
        <f>((SQRT((Intra!I37/1.645)^2+(Inter!I37/1.645)^2+(Foreign!I37/1.645)^2))*1.645)</f>
        <v>1857.4735529745772</v>
      </c>
    </row>
    <row r="38" spans="1:9" ht="28.8" x14ac:dyDescent="0.3">
      <c r="A38" s="20" t="s">
        <v>41</v>
      </c>
      <c r="B38" s="17">
        <f>Intra!B38+Inter!B38+Foreign!B38</f>
        <v>11206</v>
      </c>
      <c r="C38" s="18">
        <f>((SQRT((Intra!C38/1.645)^2+(Inter!C38/1.645)^2+(Foreign!C38/1.645)^2))*1.645)</f>
        <v>993.3448545193155</v>
      </c>
      <c r="D38" s="19">
        <f t="shared" si="5"/>
        <v>8.5394662643073785E-2</v>
      </c>
      <c r="E38" s="17">
        <f>Intra!E38+Inter!E38+Foreign!E38</f>
        <v>8260</v>
      </c>
      <c r="F38" s="18">
        <f>((SQRT((Intra!F38/1.645)^2+(Inter!F38/1.645)^2+(Foreign!F38/1.645)^2))*1.645)</f>
        <v>844.12617540270605</v>
      </c>
      <c r="G38" s="19">
        <f t="shared" si="6"/>
        <v>8.813581024125311E-2</v>
      </c>
      <c r="H38" s="17">
        <f>Intra!H38+Inter!H38+Foreign!H38</f>
        <v>2946</v>
      </c>
      <c r="I38" s="22">
        <f>((SQRT((Intra!I38/1.645)^2+(Inter!I38/1.645)^2+(Foreign!I38/1.645)^2))*1.645)</f>
        <v>1303.5654950941284</v>
      </c>
    </row>
    <row r="39" spans="1:9" ht="28.8" x14ac:dyDescent="0.3">
      <c r="A39" s="24" t="s">
        <v>42</v>
      </c>
      <c r="B39" s="25">
        <f>Intra!B39+Inter!B39+Foreign!B39</f>
        <v>8472</v>
      </c>
      <c r="C39" s="26">
        <f>((SQRT((Intra!C39/1.645)^2+(Inter!C39/1.645)^2+(Foreign!C39/1.645)^2))*1.645)</f>
        <v>769</v>
      </c>
      <c r="D39" s="27">
        <f t="shared" si="5"/>
        <v>6.456037675460656E-2</v>
      </c>
      <c r="E39" s="25">
        <f>Intra!E39+Inter!E39+Foreign!E39</f>
        <v>7709</v>
      </c>
      <c r="F39" s="26">
        <f>((SQRT((Intra!F39/1.645)^2+(Inter!F39/1.645)^2+(Foreign!F39/1.645)^2))*1.645)</f>
        <v>723.37887721442348</v>
      </c>
      <c r="G39" s="27">
        <f t="shared" si="6"/>
        <v>8.2256532826854745E-2</v>
      </c>
      <c r="H39" s="25">
        <f>Intra!H39+Inter!H39+Foreign!H39</f>
        <v>763</v>
      </c>
      <c r="I39" s="28">
        <f>((SQRT((Intra!I39/1.645)^2+(Inter!I39/1.645)^2+(Foreign!I39/1.645)^2))*1.645)</f>
        <v>1055.7641782140556</v>
      </c>
    </row>
    <row r="41" spans="1:9" x14ac:dyDescent="0.3">
      <c r="A41" s="7" t="s">
        <v>5</v>
      </c>
    </row>
    <row r="42" spans="1:9" ht="28.95" customHeight="1" x14ac:dyDescent="0.3">
      <c r="A42" s="49" t="s">
        <v>11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9" t="s">
        <v>16</v>
      </c>
    </row>
    <row r="44" spans="1:9" x14ac:dyDescent="0.3">
      <c r="A44" s="7" t="s">
        <v>12</v>
      </c>
    </row>
  </sheetData>
  <mergeCells count="6">
    <mergeCell ref="A42:I42"/>
    <mergeCell ref="A1:K1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A2" sqref="A2:I2"/>
    </sheetView>
  </sheetViews>
  <sheetFormatPr defaultColWidth="8.88671875" defaultRowHeight="14.4" x14ac:dyDescent="0.3"/>
  <cols>
    <col min="1" max="1" width="48" style="5" customWidth="1"/>
    <col min="2" max="9" width="13.109375" style="1" customWidth="1"/>
    <col min="10" max="16384" width="8.88671875" style="1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Total!A3</f>
        <v>Washington Region</v>
      </c>
      <c r="B3" s="55" t="s">
        <v>46</v>
      </c>
      <c r="C3" s="55"/>
      <c r="D3" s="55"/>
      <c r="E3" s="55"/>
      <c r="F3" s="55"/>
      <c r="G3" s="55"/>
      <c r="H3" s="55"/>
      <c r="I3" s="55"/>
    </row>
    <row r="4" spans="1:9" ht="15.6" x14ac:dyDescent="0.3">
      <c r="A4" s="2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0"/>
      <c r="B5" s="52" t="s">
        <v>0</v>
      </c>
      <c r="C5" s="53"/>
      <c r="D5" s="54"/>
      <c r="E5" s="52" t="s">
        <v>10</v>
      </c>
      <c r="F5" s="53"/>
      <c r="G5" s="54"/>
      <c r="H5" s="52" t="s">
        <v>1</v>
      </c>
      <c r="I5" s="54"/>
    </row>
    <row r="6" spans="1:9" x14ac:dyDescent="0.3">
      <c r="A6" s="30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s="5" customFormat="1" x14ac:dyDescent="0.3">
      <c r="A7" s="30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15">
        <v>35135</v>
      </c>
      <c r="C8" s="45">
        <v>1843</v>
      </c>
      <c r="D8" s="19">
        <f>B8/B$8</f>
        <v>1</v>
      </c>
      <c r="E8" s="15">
        <v>40701</v>
      </c>
      <c r="F8" s="45">
        <v>2063</v>
      </c>
      <c r="G8" s="19">
        <f t="shared" ref="G8:G10" si="0">E8/E$8</f>
        <v>1</v>
      </c>
      <c r="H8" s="38">
        <f t="shared" ref="H8:H11" si="1">B8-E8</f>
        <v>-5566</v>
      </c>
      <c r="I8" s="39">
        <f>((SQRT((C8/1.645)^2+(F8/1.645)^2)))*1.645</f>
        <v>2766.3365666527275</v>
      </c>
    </row>
    <row r="9" spans="1:9" x14ac:dyDescent="0.3">
      <c r="A9" s="32" t="str">
        <f>Total!A9</f>
        <v>Speak only English</v>
      </c>
      <c r="B9" s="15">
        <v>25063</v>
      </c>
      <c r="C9" s="45">
        <v>1553</v>
      </c>
      <c r="D9" s="19">
        <f>B9/B$8</f>
        <v>0.71333428205493099</v>
      </c>
      <c r="E9" s="15">
        <v>28943</v>
      </c>
      <c r="F9" s="45">
        <v>1731</v>
      </c>
      <c r="G9" s="19">
        <f t="shared" si="0"/>
        <v>0.71111274907250432</v>
      </c>
      <c r="H9" s="38">
        <f t="shared" si="1"/>
        <v>-3880</v>
      </c>
      <c r="I9" s="39">
        <f t="shared" ref="I9:I11" si="2">((SQRT((C9/1.645)^2+(F9/1.645)^2)))*1.645</f>
        <v>2325.5472474237113</v>
      </c>
    </row>
    <row r="10" spans="1:9" ht="28.8" x14ac:dyDescent="0.3">
      <c r="A10" s="32" t="str">
        <f>Total!A10</f>
        <v>Speak a language other than English, speak English "very well"</v>
      </c>
      <c r="B10" s="15">
        <v>6412</v>
      </c>
      <c r="C10" s="45">
        <v>814</v>
      </c>
      <c r="D10" s="19">
        <f>B10/B$8</f>
        <v>0.18249608652340971</v>
      </c>
      <c r="E10" s="15">
        <v>7297</v>
      </c>
      <c r="F10" s="45">
        <v>885</v>
      </c>
      <c r="G10" s="19">
        <f t="shared" si="0"/>
        <v>0.1792830642981745</v>
      </c>
      <c r="H10" s="38">
        <f t="shared" si="1"/>
        <v>-885</v>
      </c>
      <c r="I10" s="39">
        <f t="shared" si="2"/>
        <v>1202.4229705058033</v>
      </c>
    </row>
    <row r="11" spans="1:9" ht="28.8" x14ac:dyDescent="0.3">
      <c r="A11" s="32" t="str">
        <f>Total!A11</f>
        <v>Speak a language other than English, speak English less than "very well"</v>
      </c>
      <c r="B11" s="15">
        <v>3660</v>
      </c>
      <c r="C11" s="45">
        <v>570</v>
      </c>
      <c r="D11" s="19">
        <f>B11/B$8</f>
        <v>0.10416963142165932</v>
      </c>
      <c r="E11" s="15">
        <v>4461</v>
      </c>
      <c r="F11" s="45">
        <v>692</v>
      </c>
      <c r="G11" s="19">
        <f>E11/E$8</f>
        <v>0.10960418662932114</v>
      </c>
      <c r="H11" s="38">
        <f t="shared" si="1"/>
        <v>-801</v>
      </c>
      <c r="I11" s="39">
        <f t="shared" si="2"/>
        <v>896.52886177746666</v>
      </c>
    </row>
    <row r="12" spans="1:9" x14ac:dyDescent="0.3">
      <c r="A12" s="41"/>
      <c r="B12" s="17" t="s">
        <v>43</v>
      </c>
      <c r="C12" s="18" t="s">
        <v>43</v>
      </c>
      <c r="D12" s="22"/>
      <c r="E12" s="17" t="s">
        <v>43</v>
      </c>
      <c r="F12" s="18" t="s">
        <v>43</v>
      </c>
      <c r="G12" s="22"/>
      <c r="H12" s="17"/>
      <c r="I12" s="22"/>
    </row>
    <row r="13" spans="1:9" x14ac:dyDescent="0.3">
      <c r="A13" s="30" t="str">
        <f>Total!A13</f>
        <v>Place of Birth:</v>
      </c>
      <c r="B13" s="4" t="s">
        <v>43</v>
      </c>
      <c r="C13" s="12" t="s">
        <v>43</v>
      </c>
      <c r="D13" s="13"/>
      <c r="E13" s="4" t="s">
        <v>43</v>
      </c>
      <c r="F13" s="12" t="s">
        <v>43</v>
      </c>
      <c r="G13" s="13"/>
      <c r="H13" s="4"/>
      <c r="I13" s="13"/>
    </row>
    <row r="14" spans="1:9" x14ac:dyDescent="0.3">
      <c r="A14" s="31" t="str">
        <f>Total!A14</f>
        <v>Total</v>
      </c>
      <c r="B14" s="46">
        <v>36811</v>
      </c>
      <c r="C14" s="47">
        <v>1794</v>
      </c>
      <c r="D14" s="19">
        <f>B14/B$14</f>
        <v>1</v>
      </c>
      <c r="E14" s="48">
        <v>42636</v>
      </c>
      <c r="F14" s="48">
        <v>1977</v>
      </c>
      <c r="G14" s="19">
        <f>E14/E$14</f>
        <v>1</v>
      </c>
      <c r="H14" s="17">
        <f t="shared" ref="H14:H20" si="3">B14-E14</f>
        <v>-5825</v>
      </c>
      <c r="I14" s="22">
        <f t="shared" ref="I14:I20" si="4">((SQRT((C14/1.645)^2+(F14/1.645)^2)))*1.645</f>
        <v>2669.6376158572534</v>
      </c>
    </row>
    <row r="15" spans="1:9" ht="28.8" x14ac:dyDescent="0.3">
      <c r="A15" s="32" t="str">
        <f>Total!A15</f>
        <v>Same state as current residence and residence 1 year ago</v>
      </c>
      <c r="B15" s="46">
        <v>13031</v>
      </c>
      <c r="C15" s="47">
        <v>989</v>
      </c>
      <c r="D15" s="19">
        <f>B15/B$14</f>
        <v>0.35399744641547365</v>
      </c>
      <c r="E15" s="48">
        <v>14705</v>
      </c>
      <c r="F15" s="48">
        <v>1145</v>
      </c>
      <c r="G15" s="19">
        <f>E15/E$14</f>
        <v>0.34489633173843698</v>
      </c>
      <c r="H15" s="17">
        <f t="shared" si="3"/>
        <v>-1674</v>
      </c>
      <c r="I15" s="22">
        <f t="shared" si="4"/>
        <v>1512.9923991877818</v>
      </c>
    </row>
    <row r="16" spans="1:9" ht="28.8" x14ac:dyDescent="0.3">
      <c r="A16" s="32" t="str">
        <f>Total!A16</f>
        <v>Same state as current residence, different state from residence 1 year ago</v>
      </c>
      <c r="B16" s="46">
        <v>0</v>
      </c>
      <c r="C16" s="47">
        <v>0</v>
      </c>
      <c r="D16" s="19">
        <f t="shared" ref="D16:D32" si="5">B16/B$14</f>
        <v>0</v>
      </c>
      <c r="E16" s="48">
        <v>0</v>
      </c>
      <c r="F16" s="48">
        <v>0</v>
      </c>
      <c r="G16" s="19">
        <f t="shared" ref="G16:G32" si="6">E16/E$14</f>
        <v>0</v>
      </c>
      <c r="H16" s="17">
        <f t="shared" si="3"/>
        <v>0</v>
      </c>
      <c r="I16" s="22">
        <f t="shared" si="4"/>
        <v>0</v>
      </c>
    </row>
    <row r="17" spans="1:9" ht="28.8" x14ac:dyDescent="0.3">
      <c r="A17" s="32" t="str">
        <f>Total!A17</f>
        <v>Different state than current residence, same state as residence 1 year ago</v>
      </c>
      <c r="B17" s="46">
        <v>0</v>
      </c>
      <c r="C17" s="47">
        <v>0</v>
      </c>
      <c r="D17" s="19">
        <f t="shared" si="5"/>
        <v>0</v>
      </c>
      <c r="E17" s="48">
        <v>0</v>
      </c>
      <c r="F17" s="48">
        <v>0</v>
      </c>
      <c r="G17" s="19">
        <f t="shared" si="6"/>
        <v>0</v>
      </c>
      <c r="H17" s="17">
        <f t="shared" si="3"/>
        <v>0</v>
      </c>
      <c r="I17" s="22">
        <f t="shared" si="4"/>
        <v>0</v>
      </c>
    </row>
    <row r="18" spans="1:9" ht="28.8" x14ac:dyDescent="0.3">
      <c r="A18" s="32" t="str">
        <f>Total!A18</f>
        <v>Different state than current residence or residence 1 year ago</v>
      </c>
      <c r="B18" s="46">
        <v>14141</v>
      </c>
      <c r="C18" s="47">
        <v>1113</v>
      </c>
      <c r="D18" s="19">
        <f t="shared" si="5"/>
        <v>0.38415147646084052</v>
      </c>
      <c r="E18" s="48">
        <v>16630</v>
      </c>
      <c r="F18" s="48">
        <v>1174</v>
      </c>
      <c r="G18" s="19">
        <f t="shared" si="6"/>
        <v>0.39004597054132656</v>
      </c>
      <c r="H18" s="17">
        <f t="shared" si="3"/>
        <v>-2489</v>
      </c>
      <c r="I18" s="22">
        <f t="shared" si="4"/>
        <v>1617.728345551255</v>
      </c>
    </row>
    <row r="19" spans="1:9" x14ac:dyDescent="0.3">
      <c r="A19" s="32" t="str">
        <f>Total!A19</f>
        <v>Born in U.S. Island Area</v>
      </c>
      <c r="B19" s="46">
        <v>17</v>
      </c>
      <c r="C19" s="47">
        <v>27</v>
      </c>
      <c r="D19" s="19">
        <f t="shared" si="5"/>
        <v>4.6181847817228547E-4</v>
      </c>
      <c r="E19" s="48">
        <v>42</v>
      </c>
      <c r="F19" s="48">
        <v>52</v>
      </c>
      <c r="G19" s="19">
        <f t="shared" si="6"/>
        <v>9.8508302842668168E-4</v>
      </c>
      <c r="H19" s="17">
        <f t="shared" si="3"/>
        <v>-25</v>
      </c>
      <c r="I19" s="22">
        <f t="shared" si="4"/>
        <v>58.591808301161002</v>
      </c>
    </row>
    <row r="20" spans="1:9" x14ac:dyDescent="0.3">
      <c r="A20" s="32" t="str">
        <f>Total!A20</f>
        <v>Born in Germany</v>
      </c>
      <c r="B20" s="46">
        <v>157</v>
      </c>
      <c r="C20" s="47">
        <v>86</v>
      </c>
      <c r="D20" s="19">
        <f t="shared" si="5"/>
        <v>4.2650294748852249E-3</v>
      </c>
      <c r="E20" s="48">
        <v>99</v>
      </c>
      <c r="F20" s="48">
        <v>61</v>
      </c>
      <c r="G20" s="19">
        <f t="shared" si="6"/>
        <v>2.3219814241486067E-3</v>
      </c>
      <c r="H20" s="17">
        <f t="shared" si="3"/>
        <v>58</v>
      </c>
      <c r="I20" s="22">
        <f t="shared" si="4"/>
        <v>105.43718509140881</v>
      </c>
    </row>
    <row r="21" spans="1:9" s="5" customFormat="1" x14ac:dyDescent="0.3">
      <c r="A21" s="32" t="str">
        <f>Total!A21</f>
        <v>Born in remainder of Europe</v>
      </c>
      <c r="B21" s="46">
        <v>557</v>
      </c>
      <c r="C21" s="47">
        <v>183</v>
      </c>
      <c r="D21" s="19">
        <f t="shared" si="5"/>
        <v>1.5131346608350764E-2</v>
      </c>
      <c r="E21" s="48">
        <v>634</v>
      </c>
      <c r="F21" s="48">
        <v>221</v>
      </c>
      <c r="G21" s="19">
        <f t="shared" si="6"/>
        <v>1.4870062857678957E-2</v>
      </c>
      <c r="H21" s="17">
        <f t="shared" ref="H21:H32" si="7">B21-E21</f>
        <v>-77</v>
      </c>
      <c r="I21" s="22">
        <f t="shared" ref="I21:I32" si="8">((SQRT((C21/1.645)^2+(F21/1.645)^2)))*1.645</f>
        <v>286.93204770467867</v>
      </c>
    </row>
    <row r="22" spans="1:9" s="5" customFormat="1" ht="28.8" x14ac:dyDescent="0.3">
      <c r="A22" s="32" t="str">
        <f>Total!A22</f>
        <v>Born in China (People's Republic, Hong Kong, Macau, Paracel Islands, or Taiwan)</v>
      </c>
      <c r="B22" s="46">
        <v>494</v>
      </c>
      <c r="C22" s="47">
        <v>259</v>
      </c>
      <c r="D22" s="19">
        <f t="shared" si="5"/>
        <v>1.3419901659829942E-2</v>
      </c>
      <c r="E22" s="48">
        <v>329</v>
      </c>
      <c r="F22" s="48">
        <v>121</v>
      </c>
      <c r="G22" s="19">
        <f t="shared" si="6"/>
        <v>7.7164837226756733E-3</v>
      </c>
      <c r="H22" s="17">
        <f t="shared" si="7"/>
        <v>165</v>
      </c>
      <c r="I22" s="22">
        <f t="shared" si="8"/>
        <v>285.87060009731675</v>
      </c>
    </row>
    <row r="23" spans="1:9" s="5" customFormat="1" x14ac:dyDescent="0.3">
      <c r="A23" s="32" t="str">
        <f>Total!A23</f>
        <v>Born in India</v>
      </c>
      <c r="B23" s="46">
        <v>489</v>
      </c>
      <c r="C23" s="47">
        <v>213</v>
      </c>
      <c r="D23" s="19">
        <f t="shared" si="5"/>
        <v>1.3284072695661623E-2</v>
      </c>
      <c r="E23" s="48">
        <v>641</v>
      </c>
      <c r="F23" s="48">
        <v>245</v>
      </c>
      <c r="G23" s="19">
        <f t="shared" si="6"/>
        <v>1.5034243362416736E-2</v>
      </c>
      <c r="H23" s="17">
        <f t="shared" si="7"/>
        <v>-152</v>
      </c>
      <c r="I23" s="22">
        <f t="shared" si="8"/>
        <v>324.6444208668924</v>
      </c>
    </row>
    <row r="24" spans="1:9" s="5" customFormat="1" x14ac:dyDescent="0.3">
      <c r="A24" s="32" t="str">
        <f>Total!A24</f>
        <v>Born in the Philippines</v>
      </c>
      <c r="B24" s="46">
        <v>126</v>
      </c>
      <c r="C24" s="47">
        <v>76</v>
      </c>
      <c r="D24" s="19">
        <f t="shared" si="5"/>
        <v>3.4228898970416451E-3</v>
      </c>
      <c r="E24" s="48">
        <v>461</v>
      </c>
      <c r="F24" s="48">
        <v>217</v>
      </c>
      <c r="G24" s="19">
        <f t="shared" si="6"/>
        <v>1.0812458954873816E-2</v>
      </c>
      <c r="H24" s="17">
        <f t="shared" si="7"/>
        <v>-335</v>
      </c>
      <c r="I24" s="22">
        <f t="shared" si="8"/>
        <v>229.92390045404153</v>
      </c>
    </row>
    <row r="25" spans="1:9" s="5" customFormat="1" x14ac:dyDescent="0.3">
      <c r="A25" s="32" t="str">
        <f>Total!A25</f>
        <v>Born in remainder of Asia</v>
      </c>
      <c r="B25" s="46">
        <v>1090</v>
      </c>
      <c r="C25" s="47">
        <v>279</v>
      </c>
      <c r="D25" s="19">
        <f t="shared" si="5"/>
        <v>2.9610714188693599E-2</v>
      </c>
      <c r="E25" s="48">
        <v>1414</v>
      </c>
      <c r="F25" s="48">
        <v>444</v>
      </c>
      <c r="G25" s="19">
        <f t="shared" si="6"/>
        <v>3.316446195703162E-2</v>
      </c>
      <c r="H25" s="17">
        <f t="shared" si="7"/>
        <v>-324</v>
      </c>
      <c r="I25" s="22">
        <f t="shared" si="8"/>
        <v>524.38249398697508</v>
      </c>
    </row>
    <row r="26" spans="1:9" s="5" customFormat="1" x14ac:dyDescent="0.3">
      <c r="A26" s="32" t="str">
        <f>Total!A26</f>
        <v>Born in Northern America</v>
      </c>
      <c r="B26" s="46">
        <v>41</v>
      </c>
      <c r="C26" s="47">
        <v>38</v>
      </c>
      <c r="D26" s="19">
        <f t="shared" si="5"/>
        <v>1.1137975061802179E-3</v>
      </c>
      <c r="E26" s="48">
        <v>103</v>
      </c>
      <c r="F26" s="48">
        <v>84</v>
      </c>
      <c r="G26" s="19">
        <f t="shared" si="6"/>
        <v>2.4157988554273386E-3</v>
      </c>
      <c r="H26" s="17">
        <f t="shared" si="7"/>
        <v>-62</v>
      </c>
      <c r="I26" s="22">
        <f t="shared" si="8"/>
        <v>92.195444572928864</v>
      </c>
    </row>
    <row r="27" spans="1:9" s="5" customFormat="1" x14ac:dyDescent="0.3">
      <c r="A27" s="32" t="str">
        <f>Total!A27</f>
        <v>Born in Mexico</v>
      </c>
      <c r="B27" s="46">
        <v>553</v>
      </c>
      <c r="C27" s="47">
        <v>270</v>
      </c>
      <c r="D27" s="19">
        <f t="shared" si="5"/>
        <v>1.5022683437016109E-2</v>
      </c>
      <c r="E27" s="48">
        <v>564</v>
      </c>
      <c r="F27" s="48">
        <v>255</v>
      </c>
      <c r="G27" s="19">
        <f t="shared" si="6"/>
        <v>1.3228257810301155E-2</v>
      </c>
      <c r="H27" s="17">
        <f t="shared" si="7"/>
        <v>-11</v>
      </c>
      <c r="I27" s="22">
        <f t="shared" si="8"/>
        <v>371.38255209419839</v>
      </c>
    </row>
    <row r="28" spans="1:9" s="5" customFormat="1" x14ac:dyDescent="0.3">
      <c r="A28" s="32" t="str">
        <f>Total!A28</f>
        <v>Born in remainder of Central America</v>
      </c>
      <c r="B28" s="46">
        <v>2609</v>
      </c>
      <c r="C28" s="47">
        <v>587</v>
      </c>
      <c r="D28" s="19">
        <f t="shared" si="5"/>
        <v>7.0875553503028987E-2</v>
      </c>
      <c r="E28" s="48">
        <v>2837</v>
      </c>
      <c r="F28" s="48">
        <v>597</v>
      </c>
      <c r="G28" s="19">
        <f t="shared" si="6"/>
        <v>6.6540013134440384E-2</v>
      </c>
      <c r="H28" s="17">
        <f t="shared" si="7"/>
        <v>-228</v>
      </c>
      <c r="I28" s="22">
        <f t="shared" si="8"/>
        <v>837.24428932062597</v>
      </c>
    </row>
    <row r="29" spans="1:9" s="5" customFormat="1" x14ac:dyDescent="0.3">
      <c r="A29" s="32" t="str">
        <f>Total!A29</f>
        <v>Born in the Caribbean</v>
      </c>
      <c r="B29" s="46">
        <v>913</v>
      </c>
      <c r="C29" s="47">
        <v>235</v>
      </c>
      <c r="D29" s="19">
        <f t="shared" si="5"/>
        <v>2.4802368857135094E-2</v>
      </c>
      <c r="E29" s="48">
        <v>1078</v>
      </c>
      <c r="F29" s="48">
        <v>268</v>
      </c>
      <c r="G29" s="19">
        <f t="shared" si="6"/>
        <v>2.5283797729618165E-2</v>
      </c>
      <c r="H29" s="17">
        <f t="shared" si="7"/>
        <v>-165</v>
      </c>
      <c r="I29" s="22">
        <f t="shared" si="8"/>
        <v>356.43933565194516</v>
      </c>
    </row>
    <row r="30" spans="1:9" s="5" customFormat="1" x14ac:dyDescent="0.3">
      <c r="A30" s="42" t="str">
        <f>Total!A30</f>
        <v>Born in South America</v>
      </c>
      <c r="B30" s="46">
        <v>401</v>
      </c>
      <c r="C30" s="47">
        <v>158</v>
      </c>
      <c r="D30" s="19">
        <f t="shared" si="5"/>
        <v>1.0893482926299203E-2</v>
      </c>
      <c r="E30" s="48">
        <v>440</v>
      </c>
      <c r="F30" s="48">
        <v>192</v>
      </c>
      <c r="G30" s="19">
        <f t="shared" si="6"/>
        <v>1.0319917440660475E-2</v>
      </c>
      <c r="H30" s="17">
        <f t="shared" si="7"/>
        <v>-39</v>
      </c>
      <c r="I30" s="22">
        <f t="shared" si="8"/>
        <v>248.65236777477105</v>
      </c>
    </row>
    <row r="31" spans="1:9" s="5" customFormat="1" x14ac:dyDescent="0.3">
      <c r="A31" s="40" t="str">
        <f>Total!A31</f>
        <v>Born in Africa</v>
      </c>
      <c r="B31" s="46">
        <v>2160</v>
      </c>
      <c r="C31" s="47">
        <v>515</v>
      </c>
      <c r="D31" s="19">
        <f t="shared" si="5"/>
        <v>5.8678112520713914E-2</v>
      </c>
      <c r="E31" s="48">
        <v>2630</v>
      </c>
      <c r="F31" s="48">
        <v>554</v>
      </c>
      <c r="G31" s="19">
        <f t="shared" si="6"/>
        <v>6.1684961065766021E-2</v>
      </c>
      <c r="H31" s="17">
        <f t="shared" si="7"/>
        <v>-470</v>
      </c>
      <c r="I31" s="22">
        <f t="shared" si="8"/>
        <v>756.40002644103606</v>
      </c>
    </row>
    <row r="32" spans="1:9" s="5" customFormat="1" x14ac:dyDescent="0.3">
      <c r="A32" s="42" t="str">
        <f>Total!A32</f>
        <v>Born in Oceania or At Sea</v>
      </c>
      <c r="B32" s="46">
        <v>32</v>
      </c>
      <c r="C32" s="47">
        <v>39</v>
      </c>
      <c r="D32" s="19">
        <f t="shared" si="5"/>
        <v>8.6930537067724325E-4</v>
      </c>
      <c r="E32" s="48">
        <v>29</v>
      </c>
      <c r="F32" s="48">
        <v>29</v>
      </c>
      <c r="G32" s="19">
        <f t="shared" si="6"/>
        <v>6.8017637677080401E-4</v>
      </c>
      <c r="H32" s="17">
        <f t="shared" si="7"/>
        <v>3</v>
      </c>
      <c r="I32" s="22">
        <f t="shared" si="8"/>
        <v>48.600411520891463</v>
      </c>
    </row>
    <row r="33" spans="1:9" x14ac:dyDescent="0.3">
      <c r="A33" s="43"/>
      <c r="B33" s="17" t="s">
        <v>43</v>
      </c>
      <c r="C33" s="18" t="s">
        <v>43</v>
      </c>
      <c r="D33" s="23"/>
      <c r="E33" s="17" t="s">
        <v>43</v>
      </c>
      <c r="F33" s="18" t="s">
        <v>43</v>
      </c>
      <c r="G33" s="23"/>
      <c r="H33" s="36"/>
      <c r="I33" s="37"/>
    </row>
    <row r="34" spans="1:9" x14ac:dyDescent="0.3">
      <c r="A34" s="30" t="str">
        <f>Total!A34</f>
        <v>Years in the United States:</v>
      </c>
      <c r="B34" s="17" t="s">
        <v>43</v>
      </c>
      <c r="C34" s="18" t="s">
        <v>43</v>
      </c>
      <c r="D34" s="13"/>
      <c r="E34" s="17" t="s">
        <v>43</v>
      </c>
      <c r="F34" s="18" t="s">
        <v>43</v>
      </c>
      <c r="G34" s="13"/>
      <c r="H34" s="4"/>
      <c r="I34" s="13"/>
    </row>
    <row r="35" spans="1:9" x14ac:dyDescent="0.3">
      <c r="A35" s="31" t="str">
        <f>Total!A35</f>
        <v>Total</v>
      </c>
      <c r="B35" s="17">
        <v>36811</v>
      </c>
      <c r="C35" s="18">
        <v>1834</v>
      </c>
      <c r="D35" s="19">
        <f>B35/B$35</f>
        <v>1</v>
      </c>
      <c r="E35" s="17">
        <v>42636</v>
      </c>
      <c r="F35" s="18">
        <v>2083</v>
      </c>
      <c r="G35" s="19">
        <f>E35/E$35</f>
        <v>1</v>
      </c>
      <c r="H35" s="17">
        <f t="shared" ref="H35:H39" si="9">B35-E35</f>
        <v>-5825</v>
      </c>
      <c r="I35" s="22">
        <f t="shared" ref="I35:I39" si="10">((SQRT((C35/1.645)^2+(F35/1.645)^2)))*1.645</f>
        <v>2775.3279085542308</v>
      </c>
    </row>
    <row r="36" spans="1:9" ht="28.8" x14ac:dyDescent="0.3">
      <c r="A36" s="32" t="str">
        <f>Total!A36</f>
        <v>Born in the United States (or Puerto Rico for those living in Puerto Rico)</v>
      </c>
      <c r="B36" s="17">
        <v>27063</v>
      </c>
      <c r="C36" s="18">
        <v>1588</v>
      </c>
      <c r="D36" s="19">
        <f t="shared" ref="D36:D39" si="11">B36/B$35</f>
        <v>0.73518785145744481</v>
      </c>
      <c r="E36" s="17">
        <v>31265</v>
      </c>
      <c r="F36" s="18">
        <v>1814</v>
      </c>
      <c r="G36" s="19">
        <f t="shared" ref="G36:G39" si="12">E36/E$35</f>
        <v>0.73330049723238577</v>
      </c>
      <c r="H36" s="17">
        <f t="shared" si="9"/>
        <v>-4202</v>
      </c>
      <c r="I36" s="22">
        <f t="shared" si="10"/>
        <v>2410.8795075656517</v>
      </c>
    </row>
    <row r="37" spans="1:9" ht="28.8" x14ac:dyDescent="0.3">
      <c r="A37" s="32" t="str">
        <f>Total!A37</f>
        <v>Entered the United States (or Puerto Rico) 5 years ago or less</v>
      </c>
      <c r="B37" s="17">
        <v>2687</v>
      </c>
      <c r="C37" s="18">
        <v>535</v>
      </c>
      <c r="D37" s="19">
        <f t="shared" si="11"/>
        <v>7.2994485344054769E-2</v>
      </c>
      <c r="E37" s="17">
        <v>3123</v>
      </c>
      <c r="F37" s="18">
        <v>595</v>
      </c>
      <c r="G37" s="19">
        <f t="shared" si="12"/>
        <v>7.3247959470869692E-2</v>
      </c>
      <c r="H37" s="17">
        <f t="shared" si="9"/>
        <v>-436</v>
      </c>
      <c r="I37" s="22">
        <f t="shared" si="10"/>
        <v>800.15623474419044</v>
      </c>
    </row>
    <row r="38" spans="1:9" ht="28.8" x14ac:dyDescent="0.3">
      <c r="A38" s="32" t="str">
        <f>Total!A38</f>
        <v xml:space="preserve"> Entered the United States (or Puerto Rico) 6 to 15 years ago</v>
      </c>
      <c r="B38" s="17">
        <v>3716</v>
      </c>
      <c r="C38" s="18">
        <v>570</v>
      </c>
      <c r="D38" s="19">
        <f t="shared" si="11"/>
        <v>0.10094808616989487</v>
      </c>
      <c r="E38" s="17">
        <v>4548</v>
      </c>
      <c r="F38" s="18">
        <v>657</v>
      </c>
      <c r="G38" s="19">
        <f t="shared" si="12"/>
        <v>0.10667041936391781</v>
      </c>
      <c r="H38" s="17">
        <f t="shared" si="9"/>
        <v>-832</v>
      </c>
      <c r="I38" s="22">
        <f t="shared" si="10"/>
        <v>869.79825247007716</v>
      </c>
    </row>
    <row r="39" spans="1:9" ht="28.8" x14ac:dyDescent="0.3">
      <c r="A39" s="44" t="str">
        <f>Total!A39</f>
        <v>Entered the United States (or Puerto Rico) 16 years ago or more</v>
      </c>
      <c r="B39" s="25">
        <v>3345</v>
      </c>
      <c r="C39" s="26">
        <v>481</v>
      </c>
      <c r="D39" s="27">
        <f t="shared" si="11"/>
        <v>9.0869577028605583E-2</v>
      </c>
      <c r="E39" s="25">
        <v>3700</v>
      </c>
      <c r="F39" s="26">
        <v>514</v>
      </c>
      <c r="G39" s="27">
        <f t="shared" si="12"/>
        <v>8.678112393282672E-2</v>
      </c>
      <c r="H39" s="25">
        <f t="shared" si="9"/>
        <v>-355</v>
      </c>
      <c r="I39" s="28">
        <f t="shared" si="10"/>
        <v>703.95809534374985</v>
      </c>
    </row>
    <row r="41" spans="1:9" x14ac:dyDescent="0.3">
      <c r="A41" s="7" t="s">
        <v>7</v>
      </c>
    </row>
    <row r="42" spans="1:9" ht="30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2:I2"/>
    <mergeCell ref="B3:I3"/>
    <mergeCell ref="A43:I43"/>
    <mergeCell ref="A44:I44"/>
    <mergeCell ref="A45:I45"/>
    <mergeCell ref="A42:I42"/>
    <mergeCell ref="B5:D5"/>
    <mergeCell ref="E5:G5"/>
    <mergeCell ref="H5:I5"/>
  </mergeCells>
  <pageMargins left="0.7" right="0.7" top="0.5" bottom="0.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A2" sqref="A2:I2"/>
    </sheetView>
  </sheetViews>
  <sheetFormatPr defaultColWidth="8.88671875" defaultRowHeight="14.4" x14ac:dyDescent="0.3"/>
  <cols>
    <col min="1" max="1" width="48" style="5" customWidth="1"/>
    <col min="2" max="9" width="13.109375" style="5" customWidth="1"/>
    <col min="10" max="16384" width="8.88671875" style="5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Intra!A3</f>
        <v>Washington Region</v>
      </c>
      <c r="B3" s="55" t="s">
        <v>47</v>
      </c>
      <c r="C3" s="55"/>
      <c r="D3" s="55"/>
      <c r="E3" s="55"/>
      <c r="F3" s="55"/>
      <c r="G3" s="55"/>
      <c r="H3" s="55"/>
      <c r="I3" s="5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</row>
    <row r="6" spans="1:9" x14ac:dyDescent="0.3">
      <c r="A6" s="11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x14ac:dyDescent="0.3">
      <c r="A7" s="11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48">
        <v>66242</v>
      </c>
      <c r="C8" s="48">
        <v>2390</v>
      </c>
      <c r="D8" s="19">
        <f t="shared" ref="D8" si="0">B8/B$8</f>
        <v>1</v>
      </c>
      <c r="E8" s="48">
        <v>48301</v>
      </c>
      <c r="F8" s="48">
        <v>2089</v>
      </c>
      <c r="G8" s="19">
        <f t="shared" ref="G8" si="1">E8/E$8</f>
        <v>1</v>
      </c>
      <c r="H8" s="38">
        <f t="shared" ref="H8:H11" si="2">B8-E8</f>
        <v>17941</v>
      </c>
      <c r="I8" s="39">
        <f t="shared" ref="I8:I11" si="3">((SQRT((C8/1.645)^2+(F8/1.645)^2)))*1.645</f>
        <v>3174.2748778264304</v>
      </c>
    </row>
    <row r="9" spans="1:9" x14ac:dyDescent="0.3">
      <c r="A9" s="32" t="str">
        <f>Total!A9</f>
        <v>Speak only English</v>
      </c>
      <c r="B9" s="48">
        <v>51238</v>
      </c>
      <c r="C9" s="48">
        <v>2085</v>
      </c>
      <c r="D9" s="19">
        <f>B9/B$8</f>
        <v>0.77349717701760212</v>
      </c>
      <c r="E9" s="48">
        <v>37127</v>
      </c>
      <c r="F9" s="48">
        <v>1854</v>
      </c>
      <c r="G9" s="19">
        <f>E9/E$8</f>
        <v>0.7686590339744519</v>
      </c>
      <c r="H9" s="38">
        <f t="shared" si="2"/>
        <v>14111</v>
      </c>
      <c r="I9" s="39">
        <f t="shared" si="3"/>
        <v>2790.0790311387241</v>
      </c>
    </row>
    <row r="10" spans="1:9" ht="28.8" x14ac:dyDescent="0.3">
      <c r="A10" s="32" t="str">
        <f>Total!A10</f>
        <v>Speak a language other than English, speak English "very well"</v>
      </c>
      <c r="B10" s="48">
        <v>10164</v>
      </c>
      <c r="C10" s="48">
        <v>916</v>
      </c>
      <c r="D10" s="19">
        <f>B10/B$8</f>
        <v>0.15343739621388244</v>
      </c>
      <c r="E10" s="48">
        <v>7813</v>
      </c>
      <c r="F10" s="48">
        <v>792</v>
      </c>
      <c r="G10" s="19">
        <f>E10/E$8</f>
        <v>0.16175648537297366</v>
      </c>
      <c r="H10" s="38">
        <f t="shared" si="2"/>
        <v>2351</v>
      </c>
      <c r="I10" s="39">
        <f t="shared" si="3"/>
        <v>1210.917007891127</v>
      </c>
    </row>
    <row r="11" spans="1:9" ht="28.8" x14ac:dyDescent="0.3">
      <c r="A11" s="32" t="str">
        <f>Total!A11</f>
        <v>Speak a language other than English, speak English less than "very well"</v>
      </c>
      <c r="B11" s="48">
        <v>4840</v>
      </c>
      <c r="C11" s="48">
        <v>725</v>
      </c>
      <c r="D11" s="19">
        <f>B11/B$8</f>
        <v>7.3065426768515448E-2</v>
      </c>
      <c r="E11" s="48">
        <v>3361</v>
      </c>
      <c r="F11" s="48">
        <v>549</v>
      </c>
      <c r="G11" s="19">
        <f>E11/E$8</f>
        <v>6.9584480652574485E-2</v>
      </c>
      <c r="H11" s="38">
        <f t="shared" si="2"/>
        <v>1479</v>
      </c>
      <c r="I11" s="39">
        <f t="shared" si="3"/>
        <v>909.40969865072373</v>
      </c>
    </row>
    <row r="12" spans="1:9" x14ac:dyDescent="0.3">
      <c r="A12" s="21"/>
      <c r="B12" s="17" t="s">
        <v>43</v>
      </c>
      <c r="C12" s="18" t="s">
        <v>43</v>
      </c>
      <c r="D12" s="22"/>
      <c r="E12" s="17" t="s">
        <v>43</v>
      </c>
      <c r="F12" s="18" t="s">
        <v>43</v>
      </c>
      <c r="G12" s="22"/>
      <c r="H12" s="17"/>
      <c r="I12" s="22"/>
    </row>
    <row r="13" spans="1:9" x14ac:dyDescent="0.3">
      <c r="A13" s="11" t="str">
        <f>Total!A13</f>
        <v>Place of Birth:</v>
      </c>
      <c r="B13" s="4" t="s">
        <v>43</v>
      </c>
      <c r="C13" s="12" t="s">
        <v>43</v>
      </c>
      <c r="D13" s="13"/>
      <c r="E13" s="4" t="s">
        <v>43</v>
      </c>
      <c r="F13" s="12" t="s">
        <v>43</v>
      </c>
      <c r="G13" s="13"/>
      <c r="H13" s="4"/>
      <c r="I13" s="13"/>
    </row>
    <row r="14" spans="1:9" x14ac:dyDescent="0.3">
      <c r="A14" s="31" t="str">
        <f>Total!A14</f>
        <v>Total</v>
      </c>
      <c r="B14" s="48">
        <v>70925</v>
      </c>
      <c r="C14" s="48">
        <v>2435</v>
      </c>
      <c r="D14" s="19">
        <f>B14/B$14</f>
        <v>1</v>
      </c>
      <c r="E14" s="48">
        <v>51083</v>
      </c>
      <c r="F14" s="48">
        <v>2107</v>
      </c>
      <c r="G14" s="19">
        <f>E14/E$14</f>
        <v>1</v>
      </c>
      <c r="H14" s="17">
        <f t="shared" ref="H14:H32" si="4">B14-E14</f>
        <v>19842</v>
      </c>
      <c r="I14" s="22">
        <f t="shared" ref="I14:I32" si="5">((SQRT((C14/1.645)^2+(F14/1.645)^2)))*1.645</f>
        <v>3220.0425463027659</v>
      </c>
    </row>
    <row r="15" spans="1:9" ht="28.8" x14ac:dyDescent="0.3">
      <c r="A15" s="32" t="str">
        <f>Total!A15</f>
        <v>Same state as current residence and residence 1 year ago</v>
      </c>
      <c r="B15" s="48">
        <v>0</v>
      </c>
      <c r="C15" s="48">
        <v>0</v>
      </c>
      <c r="D15" s="19">
        <f>B15/B$14</f>
        <v>0</v>
      </c>
      <c r="E15" s="48">
        <v>0</v>
      </c>
      <c r="F15" s="48">
        <v>0</v>
      </c>
      <c r="G15" s="19">
        <f>E15/E$14</f>
        <v>0</v>
      </c>
      <c r="H15" s="17">
        <f t="shared" si="4"/>
        <v>0</v>
      </c>
      <c r="I15" s="22">
        <f t="shared" si="5"/>
        <v>0</v>
      </c>
    </row>
    <row r="16" spans="1:9" ht="28.8" x14ac:dyDescent="0.3">
      <c r="A16" s="32" t="str">
        <f>Total!A16</f>
        <v>Same state as current residence, different state from residence 1 year ago</v>
      </c>
      <c r="B16" s="48">
        <v>8603</v>
      </c>
      <c r="C16" s="48">
        <v>819</v>
      </c>
      <c r="D16" s="19">
        <f t="shared" ref="D16:D32" si="6">B16/B$14</f>
        <v>0.12129714487134297</v>
      </c>
      <c r="E16" s="48">
        <v>9989</v>
      </c>
      <c r="F16" s="48">
        <v>946</v>
      </c>
      <c r="G16" s="19">
        <f t="shared" ref="G16:G32" si="7">E16/E$14</f>
        <v>0.19554450600003914</v>
      </c>
      <c r="H16" s="17">
        <f t="shared" si="4"/>
        <v>-1386</v>
      </c>
      <c r="I16" s="22">
        <f t="shared" si="5"/>
        <v>1251.2701546828328</v>
      </c>
    </row>
    <row r="17" spans="1:9" ht="28.8" x14ac:dyDescent="0.3">
      <c r="A17" s="32" t="str">
        <f>Total!A17</f>
        <v>Different state than current residence, same state as residence 1 year ago</v>
      </c>
      <c r="B17" s="48">
        <v>21926</v>
      </c>
      <c r="C17" s="48">
        <v>1400</v>
      </c>
      <c r="D17" s="19">
        <f t="shared" si="6"/>
        <v>0.3091434614028904</v>
      </c>
      <c r="E17" s="48">
        <v>10606</v>
      </c>
      <c r="F17" s="48">
        <v>837</v>
      </c>
      <c r="G17" s="19">
        <f t="shared" si="7"/>
        <v>0.20762288824070629</v>
      </c>
      <c r="H17" s="17">
        <f t="shared" si="4"/>
        <v>11320</v>
      </c>
      <c r="I17" s="22">
        <f t="shared" si="5"/>
        <v>1631.125071844584</v>
      </c>
    </row>
    <row r="18" spans="1:9" ht="28.8" x14ac:dyDescent="0.3">
      <c r="A18" s="32" t="str">
        <f>Total!A18</f>
        <v>Different state than current residence or residence 1 year ago</v>
      </c>
      <c r="B18" s="48">
        <v>25401</v>
      </c>
      <c r="C18" s="48">
        <v>1353</v>
      </c>
      <c r="D18" s="19">
        <f t="shared" si="6"/>
        <v>0.35813887909763836</v>
      </c>
      <c r="E18" s="48">
        <v>20617</v>
      </c>
      <c r="F18" s="48">
        <v>1401</v>
      </c>
      <c r="G18" s="19">
        <f t="shared" si="7"/>
        <v>0.40359806589276276</v>
      </c>
      <c r="H18" s="17">
        <f t="shared" si="4"/>
        <v>4784</v>
      </c>
      <c r="I18" s="22">
        <f t="shared" si="5"/>
        <v>1947.6678361568738</v>
      </c>
    </row>
    <row r="19" spans="1:9" x14ac:dyDescent="0.3">
      <c r="A19" s="32" t="str">
        <f>Total!A19</f>
        <v>Born in U.S. Island Area</v>
      </c>
      <c r="B19" s="48">
        <v>138</v>
      </c>
      <c r="C19" s="48">
        <v>105</v>
      </c>
      <c r="D19" s="19">
        <f t="shared" si="6"/>
        <v>1.9457173070144519E-3</v>
      </c>
      <c r="E19" s="48">
        <v>58</v>
      </c>
      <c r="F19" s="48">
        <v>41</v>
      </c>
      <c r="G19" s="19">
        <f t="shared" si="7"/>
        <v>1.1354070825910772E-3</v>
      </c>
      <c r="H19" s="17">
        <f t="shared" si="4"/>
        <v>80</v>
      </c>
      <c r="I19" s="22">
        <f t="shared" si="5"/>
        <v>112.72089424769483</v>
      </c>
    </row>
    <row r="20" spans="1:9" x14ac:dyDescent="0.3">
      <c r="A20" s="32" t="str">
        <f>Total!A20</f>
        <v>Born in Germany</v>
      </c>
      <c r="B20" s="48">
        <v>315</v>
      </c>
      <c r="C20" s="48">
        <v>136</v>
      </c>
      <c r="D20" s="19">
        <f t="shared" si="6"/>
        <v>4.441311244272118E-3</v>
      </c>
      <c r="E20" s="48">
        <v>355</v>
      </c>
      <c r="F20" s="48">
        <v>140</v>
      </c>
      <c r="G20" s="19">
        <f t="shared" si="7"/>
        <v>6.949474384824697E-3</v>
      </c>
      <c r="H20" s="17">
        <f t="shared" si="4"/>
        <v>-40</v>
      </c>
      <c r="I20" s="22">
        <f t="shared" si="5"/>
        <v>195.18196638009363</v>
      </c>
    </row>
    <row r="21" spans="1:9" x14ac:dyDescent="0.3">
      <c r="A21" s="32" t="str">
        <f>Total!A21</f>
        <v>Born in remainder of Europe</v>
      </c>
      <c r="B21" s="48">
        <v>1122</v>
      </c>
      <c r="C21" s="48">
        <v>260</v>
      </c>
      <c r="D21" s="19">
        <f t="shared" si="6"/>
        <v>1.581952767007402E-2</v>
      </c>
      <c r="E21" s="48">
        <v>711</v>
      </c>
      <c r="F21" s="48">
        <v>193</v>
      </c>
      <c r="G21" s="19">
        <f t="shared" si="7"/>
        <v>1.3918524753831998E-2</v>
      </c>
      <c r="H21" s="17">
        <f t="shared" si="4"/>
        <v>411</v>
      </c>
      <c r="I21" s="22">
        <f t="shared" si="5"/>
        <v>323.80395303331306</v>
      </c>
    </row>
    <row r="22" spans="1:9" ht="28.8" x14ac:dyDescent="0.3">
      <c r="A22" s="32" t="str">
        <f>Total!A22</f>
        <v>Born in China (People's Republic, Hong Kong, Macau, Paracel Islands, or Taiwan)</v>
      </c>
      <c r="B22" s="48">
        <v>1354</v>
      </c>
      <c r="C22" s="48">
        <v>312</v>
      </c>
      <c r="D22" s="19">
        <f t="shared" si="6"/>
        <v>1.9090588649982376E-2</v>
      </c>
      <c r="E22" s="48">
        <v>656</v>
      </c>
      <c r="F22" s="48">
        <v>192</v>
      </c>
      <c r="G22" s="19">
        <f t="shared" si="7"/>
        <v>1.2841845623788735E-2</v>
      </c>
      <c r="H22" s="17">
        <f t="shared" si="4"/>
        <v>698</v>
      </c>
      <c r="I22" s="22">
        <f t="shared" si="5"/>
        <v>366.34410053936995</v>
      </c>
    </row>
    <row r="23" spans="1:9" x14ac:dyDescent="0.3">
      <c r="A23" s="32" t="str">
        <f>Total!A23</f>
        <v>Born in India</v>
      </c>
      <c r="B23" s="48">
        <v>1502</v>
      </c>
      <c r="C23" s="48">
        <v>375</v>
      </c>
      <c r="D23" s="19">
        <f t="shared" si="6"/>
        <v>2.1177299964751498E-2</v>
      </c>
      <c r="E23" s="48">
        <v>883</v>
      </c>
      <c r="F23" s="48">
        <v>282</v>
      </c>
      <c r="G23" s="19">
        <f t="shared" si="7"/>
        <v>1.728559403324002E-2</v>
      </c>
      <c r="H23" s="17">
        <f t="shared" si="4"/>
        <v>619</v>
      </c>
      <c r="I23" s="22">
        <f t="shared" si="5"/>
        <v>469.20038363155669</v>
      </c>
    </row>
    <row r="24" spans="1:9" x14ac:dyDescent="0.3">
      <c r="A24" s="32" t="str">
        <f>Total!A24</f>
        <v>Born in the Philippines</v>
      </c>
      <c r="B24" s="48">
        <v>350</v>
      </c>
      <c r="C24" s="48">
        <v>153</v>
      </c>
      <c r="D24" s="19">
        <f t="shared" si="6"/>
        <v>4.9347902714134652E-3</v>
      </c>
      <c r="E24" s="48">
        <v>540</v>
      </c>
      <c r="F24" s="48">
        <v>186</v>
      </c>
      <c r="G24" s="19">
        <f t="shared" si="7"/>
        <v>1.0571031458606581E-2</v>
      </c>
      <c r="H24" s="17">
        <f t="shared" si="4"/>
        <v>-190</v>
      </c>
      <c r="I24" s="22">
        <f t="shared" si="5"/>
        <v>240.84227203711563</v>
      </c>
    </row>
    <row r="25" spans="1:9" x14ac:dyDescent="0.3">
      <c r="A25" s="32" t="str">
        <f>Total!A25</f>
        <v>Born in remainder of Asia</v>
      </c>
      <c r="B25" s="48">
        <v>2377</v>
      </c>
      <c r="C25" s="48">
        <v>472</v>
      </c>
      <c r="D25" s="19">
        <f t="shared" si="6"/>
        <v>3.3514275643285157E-2</v>
      </c>
      <c r="E25" s="48">
        <v>1774</v>
      </c>
      <c r="F25" s="48">
        <v>416</v>
      </c>
      <c r="G25" s="19">
        <f t="shared" si="7"/>
        <v>3.4727795939940881E-2</v>
      </c>
      <c r="H25" s="17">
        <f t="shared" si="4"/>
        <v>603</v>
      </c>
      <c r="I25" s="22">
        <f t="shared" si="5"/>
        <v>629.15816771301638</v>
      </c>
    </row>
    <row r="26" spans="1:9" x14ac:dyDescent="0.3">
      <c r="A26" s="32" t="str">
        <f>Total!A26</f>
        <v>Born in Northern America</v>
      </c>
      <c r="B26" s="48">
        <v>209</v>
      </c>
      <c r="C26" s="48">
        <v>101</v>
      </c>
      <c r="D26" s="19">
        <f t="shared" si="6"/>
        <v>2.9467747620726117E-3</v>
      </c>
      <c r="E26" s="48">
        <v>223</v>
      </c>
      <c r="F26" s="48">
        <v>108</v>
      </c>
      <c r="G26" s="19">
        <f t="shared" si="7"/>
        <v>4.3654444727208664E-3</v>
      </c>
      <c r="H26" s="17">
        <f t="shared" si="4"/>
        <v>-14</v>
      </c>
      <c r="I26" s="22">
        <f t="shared" si="5"/>
        <v>147.8681845428556</v>
      </c>
    </row>
    <row r="27" spans="1:9" x14ac:dyDescent="0.3">
      <c r="A27" s="32" t="str">
        <f>Total!A27</f>
        <v>Born in Mexico</v>
      </c>
      <c r="B27" s="48">
        <v>283</v>
      </c>
      <c r="C27" s="48">
        <v>150</v>
      </c>
      <c r="D27" s="19">
        <f t="shared" si="6"/>
        <v>3.9901304194571727E-3</v>
      </c>
      <c r="E27" s="48">
        <v>297</v>
      </c>
      <c r="F27" s="48">
        <v>174</v>
      </c>
      <c r="G27" s="19">
        <f t="shared" si="7"/>
        <v>5.8140673022336201E-3</v>
      </c>
      <c r="H27" s="17">
        <f t="shared" si="4"/>
        <v>-14</v>
      </c>
      <c r="I27" s="22">
        <f t="shared" si="5"/>
        <v>229.73027662891977</v>
      </c>
    </row>
    <row r="28" spans="1:9" x14ac:dyDescent="0.3">
      <c r="A28" s="32" t="str">
        <f>Total!A28</f>
        <v>Born in remainder of Central America</v>
      </c>
      <c r="B28" s="48">
        <v>2546</v>
      </c>
      <c r="C28" s="48">
        <v>630</v>
      </c>
      <c r="D28" s="19">
        <f t="shared" si="6"/>
        <v>3.5897074374339089E-2</v>
      </c>
      <c r="E28" s="48">
        <v>1424</v>
      </c>
      <c r="F28" s="48">
        <v>471</v>
      </c>
      <c r="G28" s="19">
        <f t="shared" si="7"/>
        <v>2.7876201476029209E-2</v>
      </c>
      <c r="H28" s="17">
        <f t="shared" si="4"/>
        <v>1122</v>
      </c>
      <c r="I28" s="22">
        <f t="shared" si="5"/>
        <v>786.60091533127513</v>
      </c>
    </row>
    <row r="29" spans="1:9" x14ac:dyDescent="0.3">
      <c r="A29" s="32" t="str">
        <f>Total!A29</f>
        <v>Born in the Caribbean</v>
      </c>
      <c r="B29" s="48">
        <v>1173</v>
      </c>
      <c r="C29" s="48">
        <v>356</v>
      </c>
      <c r="D29" s="19">
        <f t="shared" si="6"/>
        <v>1.6538597109622841E-2</v>
      </c>
      <c r="E29" s="48">
        <v>726</v>
      </c>
      <c r="F29" s="48">
        <v>242</v>
      </c>
      <c r="G29" s="19">
        <f t="shared" si="7"/>
        <v>1.421216451657107E-2</v>
      </c>
      <c r="H29" s="17">
        <f t="shared" si="4"/>
        <v>447</v>
      </c>
      <c r="I29" s="22">
        <f t="shared" si="5"/>
        <v>430.46486500061769</v>
      </c>
    </row>
    <row r="30" spans="1:9" x14ac:dyDescent="0.3">
      <c r="A30" s="42" t="str">
        <f>Total!A30</f>
        <v>Born in South America</v>
      </c>
      <c r="B30" s="48">
        <v>1286</v>
      </c>
      <c r="C30" s="48">
        <v>373</v>
      </c>
      <c r="D30" s="19">
        <f t="shared" si="6"/>
        <v>1.8131829397250616E-2</v>
      </c>
      <c r="E30" s="48">
        <v>813</v>
      </c>
      <c r="F30" s="48">
        <v>273</v>
      </c>
      <c r="G30" s="19">
        <f t="shared" si="7"/>
        <v>1.5915275140457687E-2</v>
      </c>
      <c r="H30" s="17">
        <f t="shared" si="4"/>
        <v>473</v>
      </c>
      <c r="I30" s="22">
        <f t="shared" si="5"/>
        <v>462.23154370942706</v>
      </c>
    </row>
    <row r="31" spans="1:9" x14ac:dyDescent="0.3">
      <c r="A31" s="40" t="str">
        <f>Total!A31</f>
        <v>Born in Africa</v>
      </c>
      <c r="B31" s="48">
        <v>2317</v>
      </c>
      <c r="C31" s="48">
        <v>441</v>
      </c>
      <c r="D31" s="19">
        <f t="shared" si="6"/>
        <v>3.2668311596757135E-2</v>
      </c>
      <c r="E31" s="48">
        <v>1381</v>
      </c>
      <c r="F31" s="48">
        <v>319</v>
      </c>
      <c r="G31" s="19">
        <f t="shared" si="7"/>
        <v>2.7034434156177203E-2</v>
      </c>
      <c r="H31" s="17">
        <f t="shared" si="4"/>
        <v>936</v>
      </c>
      <c r="I31" s="22">
        <f t="shared" si="5"/>
        <v>544.28117733392185</v>
      </c>
    </row>
    <row r="32" spans="1:9" x14ac:dyDescent="0.3">
      <c r="A32" s="42" t="str">
        <f>Total!A32</f>
        <v>Born in Oceania or At Sea</v>
      </c>
      <c r="B32" s="48">
        <v>0</v>
      </c>
      <c r="C32" s="48">
        <v>0</v>
      </c>
      <c r="D32" s="19">
        <f t="shared" si="6"/>
        <v>0</v>
      </c>
      <c r="E32" s="48">
        <v>0</v>
      </c>
      <c r="F32" s="48">
        <v>0</v>
      </c>
      <c r="G32" s="19">
        <f t="shared" si="7"/>
        <v>0</v>
      </c>
      <c r="H32" s="17">
        <f t="shared" si="4"/>
        <v>0</v>
      </c>
      <c r="I32" s="22">
        <f t="shared" si="5"/>
        <v>0</v>
      </c>
    </row>
    <row r="33" spans="1:9" x14ac:dyDescent="0.3">
      <c r="A33" s="33"/>
      <c r="B33" s="17" t="s">
        <v>43</v>
      </c>
      <c r="C33" s="18" t="s">
        <v>43</v>
      </c>
      <c r="D33" s="23"/>
      <c r="E33" s="17" t="s">
        <v>43</v>
      </c>
      <c r="F33" s="18" t="s">
        <v>43</v>
      </c>
      <c r="G33" s="23"/>
      <c r="H33" s="36"/>
      <c r="I33" s="37"/>
    </row>
    <row r="34" spans="1:9" x14ac:dyDescent="0.3">
      <c r="A34" s="11" t="str">
        <f>Total!A34</f>
        <v>Years in the United States:</v>
      </c>
      <c r="B34" s="17" t="s">
        <v>43</v>
      </c>
      <c r="C34" s="18" t="s">
        <v>43</v>
      </c>
      <c r="D34" s="13"/>
      <c r="E34" s="17" t="s">
        <v>43</v>
      </c>
      <c r="F34" s="18" t="s">
        <v>43</v>
      </c>
      <c r="G34" s="13"/>
      <c r="H34" s="4"/>
      <c r="I34" s="13"/>
    </row>
    <row r="35" spans="1:9" x14ac:dyDescent="0.3">
      <c r="A35" s="14" t="str">
        <f>Total!A35</f>
        <v>Total</v>
      </c>
      <c r="B35" s="17">
        <v>70925</v>
      </c>
      <c r="C35" s="18">
        <v>2576</v>
      </c>
      <c r="D35" s="19">
        <f>B35/B$35</f>
        <v>1</v>
      </c>
      <c r="E35" s="17">
        <v>51083</v>
      </c>
      <c r="F35" s="18">
        <v>2233</v>
      </c>
      <c r="G35" s="19">
        <f>E35/E$35</f>
        <v>1</v>
      </c>
      <c r="H35" s="17">
        <f>B35-E35</f>
        <v>19842</v>
      </c>
      <c r="I35" s="22">
        <f t="shared" ref="I35:I39" si="8">((SQRT((C35/1.645)^2+(F35/1.645)^2)))*1.645</f>
        <v>3409.1149877937532</v>
      </c>
    </row>
    <row r="36" spans="1:9" ht="28.8" x14ac:dyDescent="0.3">
      <c r="A36" s="20" t="str">
        <f>Total!A36</f>
        <v>Born in the United States (or Puerto Rico for those living in Puerto Rico)</v>
      </c>
      <c r="B36" s="17">
        <v>55475</v>
      </c>
      <c r="C36" s="18">
        <v>2294</v>
      </c>
      <c r="D36" s="19">
        <f t="shared" ref="D36:D39" si="9">B36/B$35</f>
        <v>0.78216425801903422</v>
      </c>
      <c r="E36" s="17">
        <v>41066</v>
      </c>
      <c r="F36" s="18">
        <v>2039</v>
      </c>
      <c r="G36" s="19">
        <f t="shared" ref="G36:G39" si="10">E36/E$35</f>
        <v>0.80390736644284788</v>
      </c>
      <c r="H36" s="17">
        <f t="shared" ref="H36:H39" si="11">B36-E36</f>
        <v>14409</v>
      </c>
      <c r="I36" s="22">
        <f t="shared" si="8"/>
        <v>3069.1948455580332</v>
      </c>
    </row>
    <row r="37" spans="1:9" ht="28.8" x14ac:dyDescent="0.3">
      <c r="A37" s="20" t="str">
        <f>Total!A37</f>
        <v>Entered the United States (or Puerto Rico) 5 years ago or less</v>
      </c>
      <c r="B37" s="17">
        <v>4142</v>
      </c>
      <c r="C37" s="18">
        <v>665</v>
      </c>
      <c r="D37" s="19">
        <f t="shared" si="9"/>
        <v>5.8399718011984493E-2</v>
      </c>
      <c r="E37" s="17">
        <v>2296</v>
      </c>
      <c r="F37" s="18">
        <v>537</v>
      </c>
      <c r="G37" s="19">
        <f t="shared" si="10"/>
        <v>4.4946459683260574E-2</v>
      </c>
      <c r="H37" s="17">
        <f t="shared" si="11"/>
        <v>1846</v>
      </c>
      <c r="I37" s="22">
        <f t="shared" si="8"/>
        <v>854.74791605478629</v>
      </c>
    </row>
    <row r="38" spans="1:9" ht="28.8" x14ac:dyDescent="0.3">
      <c r="A38" s="20" t="str">
        <f>Total!A38</f>
        <v xml:space="preserve"> Entered the United States (or Puerto Rico) 6 to 15 years ago</v>
      </c>
      <c r="B38" s="17">
        <v>6181</v>
      </c>
      <c r="C38" s="18">
        <v>755</v>
      </c>
      <c r="D38" s="19">
        <f t="shared" si="9"/>
        <v>8.7148396193161795E-2</v>
      </c>
      <c r="E38" s="17">
        <v>3712</v>
      </c>
      <c r="F38" s="18">
        <v>530</v>
      </c>
      <c r="G38" s="19">
        <f t="shared" si="10"/>
        <v>7.2666053285828938E-2</v>
      </c>
      <c r="H38" s="17">
        <f t="shared" si="11"/>
        <v>2469</v>
      </c>
      <c r="I38" s="22">
        <f t="shared" si="8"/>
        <v>922.4559610084375</v>
      </c>
    </row>
    <row r="39" spans="1:9" ht="28.8" x14ac:dyDescent="0.3">
      <c r="A39" s="24" t="str">
        <f>Total!A39</f>
        <v>Entered the United States (or Puerto Rico) 16 years ago or more</v>
      </c>
      <c r="B39" s="25">
        <v>5127</v>
      </c>
      <c r="C39" s="26">
        <v>600</v>
      </c>
      <c r="D39" s="27">
        <f t="shared" si="9"/>
        <v>7.2287627775819527E-2</v>
      </c>
      <c r="E39" s="25">
        <v>4009</v>
      </c>
      <c r="F39" s="26">
        <v>509</v>
      </c>
      <c r="G39" s="27">
        <f t="shared" si="10"/>
        <v>7.8480120588062571E-2</v>
      </c>
      <c r="H39" s="25">
        <f t="shared" si="11"/>
        <v>1118</v>
      </c>
      <c r="I39" s="28">
        <f t="shared" si="8"/>
        <v>786.81700540850022</v>
      </c>
    </row>
    <row r="41" spans="1:9" x14ac:dyDescent="0.3">
      <c r="A41" s="7" t="s">
        <v>8</v>
      </c>
    </row>
    <row r="42" spans="1:9" ht="28.2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43:I43"/>
    <mergeCell ref="A44:I44"/>
    <mergeCell ref="A45:I45"/>
    <mergeCell ref="A42:I42"/>
    <mergeCell ref="A2:I2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A3" sqref="A3"/>
    </sheetView>
  </sheetViews>
  <sheetFormatPr defaultColWidth="8.88671875" defaultRowHeight="14.4" x14ac:dyDescent="0.3"/>
  <cols>
    <col min="1" max="1" width="48" style="5" customWidth="1"/>
    <col min="2" max="9" width="13.109375" style="5" customWidth="1"/>
    <col min="10" max="16384" width="8.88671875" style="5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Intra!A3</f>
        <v>Washington Region</v>
      </c>
      <c r="B3" s="55" t="s">
        <v>48</v>
      </c>
      <c r="C3" s="55"/>
      <c r="D3" s="55"/>
      <c r="E3" s="55"/>
      <c r="F3" s="55"/>
      <c r="G3" s="55"/>
      <c r="H3" s="55"/>
      <c r="I3" s="5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</row>
    <row r="6" spans="1:9" x14ac:dyDescent="0.3">
      <c r="A6" s="11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x14ac:dyDescent="0.3">
      <c r="A7" s="11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48">
        <v>22112</v>
      </c>
      <c r="C8" s="48">
        <v>1466</v>
      </c>
      <c r="D8" s="16">
        <f>B8/B$8</f>
        <v>1</v>
      </c>
      <c r="E8" s="17">
        <v>0</v>
      </c>
      <c r="F8" s="18">
        <v>0</v>
      </c>
      <c r="G8" s="19">
        <v>0</v>
      </c>
      <c r="H8" s="38">
        <f t="shared" ref="H8:H11" si="0">B8-E8</f>
        <v>22112</v>
      </c>
      <c r="I8" s="39">
        <f t="shared" ref="I8:I9" si="1">((SQRT((C8/1.645)^2+(F8/1.645)^2)))*1.645</f>
        <v>1466</v>
      </c>
    </row>
    <row r="9" spans="1:9" x14ac:dyDescent="0.3">
      <c r="A9" s="32" t="str">
        <f>Total!A9</f>
        <v>Speak only English</v>
      </c>
      <c r="B9" s="48">
        <v>5853</v>
      </c>
      <c r="C9" s="48">
        <v>664</v>
      </c>
      <c r="D9" s="16">
        <f>B9/B$8</f>
        <v>0.26469790159189582</v>
      </c>
      <c r="E9" s="17">
        <v>0</v>
      </c>
      <c r="F9" s="18">
        <v>0</v>
      </c>
      <c r="G9" s="19">
        <v>0</v>
      </c>
      <c r="H9" s="38">
        <f t="shared" si="0"/>
        <v>5853</v>
      </c>
      <c r="I9" s="39">
        <f t="shared" si="1"/>
        <v>664</v>
      </c>
    </row>
    <row r="10" spans="1:9" ht="28.8" x14ac:dyDescent="0.3">
      <c r="A10" s="32" t="str">
        <f>Total!A10</f>
        <v>Speak a language other than English, speak English "very well"</v>
      </c>
      <c r="B10" s="48">
        <v>6313</v>
      </c>
      <c r="C10" s="48">
        <v>764</v>
      </c>
      <c r="D10" s="16">
        <f>B10/B$8</f>
        <v>0.28550108538350216</v>
      </c>
      <c r="E10" s="17">
        <v>0</v>
      </c>
      <c r="F10" s="18">
        <v>0</v>
      </c>
      <c r="G10" s="19">
        <v>0</v>
      </c>
      <c r="H10" s="38">
        <f t="shared" si="0"/>
        <v>6313</v>
      </c>
      <c r="I10" s="39">
        <f>((SQRT((C10/1.645)^2+(F10/1.645)^2)))*1.645</f>
        <v>764</v>
      </c>
    </row>
    <row r="11" spans="1:9" ht="28.8" x14ac:dyDescent="0.3">
      <c r="A11" s="32" t="str">
        <f>Total!A11</f>
        <v>Speak a language other than English, speak English less than "very well"</v>
      </c>
      <c r="B11" s="48">
        <v>9946</v>
      </c>
      <c r="C11" s="48">
        <v>1060</v>
      </c>
      <c r="D11" s="16">
        <f>B11/B$8</f>
        <v>0.44980101302460201</v>
      </c>
      <c r="E11" s="17">
        <v>0</v>
      </c>
      <c r="F11" s="18">
        <v>0</v>
      </c>
      <c r="G11" s="19">
        <v>0</v>
      </c>
      <c r="H11" s="38">
        <f t="shared" si="0"/>
        <v>9946</v>
      </c>
      <c r="I11" s="39">
        <f>((SQRT((C11/1.645)^2+(F11/1.645)^2)))*1.645</f>
        <v>1060</v>
      </c>
    </row>
    <row r="12" spans="1:9" x14ac:dyDescent="0.3">
      <c r="A12" s="21"/>
      <c r="B12" s="17" t="s">
        <v>43</v>
      </c>
      <c r="C12" s="18" t="s">
        <v>43</v>
      </c>
      <c r="D12" s="22"/>
      <c r="E12" s="17"/>
      <c r="F12" s="18"/>
      <c r="G12" s="22"/>
      <c r="H12" s="17"/>
      <c r="I12" s="22"/>
    </row>
    <row r="13" spans="1:9" x14ac:dyDescent="0.3">
      <c r="A13" s="11" t="str">
        <f>Total!A13</f>
        <v>Place of Birth:</v>
      </c>
      <c r="B13" s="4" t="s">
        <v>43</v>
      </c>
      <c r="C13" s="12" t="s">
        <v>43</v>
      </c>
      <c r="D13" s="13"/>
      <c r="E13" s="4"/>
      <c r="F13" s="12"/>
      <c r="G13" s="13"/>
      <c r="H13" s="4"/>
      <c r="I13" s="13"/>
    </row>
    <row r="14" spans="1:9" x14ac:dyDescent="0.3">
      <c r="A14" s="31" t="str">
        <f>Total!A14</f>
        <v>Total</v>
      </c>
      <c r="B14" s="48">
        <v>23490</v>
      </c>
      <c r="C14" s="48">
        <v>1598</v>
      </c>
      <c r="D14" s="19">
        <f>B14/B$14</f>
        <v>1</v>
      </c>
      <c r="E14" s="48">
        <v>0</v>
      </c>
      <c r="F14" s="48">
        <v>0</v>
      </c>
      <c r="G14" s="19">
        <v>0</v>
      </c>
      <c r="H14" s="17">
        <f t="shared" ref="H14:H32" si="2">B14-E14</f>
        <v>23490</v>
      </c>
      <c r="I14" s="22">
        <f t="shared" ref="I14:I32" si="3">((SQRT((C14/1.645)^2+(F14/1.645)^2)))*1.645</f>
        <v>1598</v>
      </c>
    </row>
    <row r="15" spans="1:9" ht="28.8" x14ac:dyDescent="0.3">
      <c r="A15" s="32" t="str">
        <f>Total!A15</f>
        <v>Same state as current residence and residence 1 year ago</v>
      </c>
      <c r="B15" s="48">
        <v>0</v>
      </c>
      <c r="C15" s="48">
        <v>0</v>
      </c>
      <c r="D15" s="19">
        <f>B15/B$14</f>
        <v>0</v>
      </c>
      <c r="E15" s="48">
        <v>0</v>
      </c>
      <c r="F15" s="48">
        <v>0</v>
      </c>
      <c r="G15" s="19">
        <v>0</v>
      </c>
      <c r="H15" s="17">
        <f t="shared" si="2"/>
        <v>0</v>
      </c>
      <c r="I15" s="22">
        <f t="shared" si="3"/>
        <v>0</v>
      </c>
    </row>
    <row r="16" spans="1:9" ht="28.8" x14ac:dyDescent="0.3">
      <c r="A16" s="32" t="str">
        <f>Total!A16</f>
        <v>Same state as current residence, different state from residence 1 year ago</v>
      </c>
      <c r="B16" s="48">
        <v>1477</v>
      </c>
      <c r="C16" s="48">
        <v>324</v>
      </c>
      <c r="D16" s="19">
        <f t="shared" ref="D16:D32" si="4">B16/B$14</f>
        <v>6.287782034908472E-2</v>
      </c>
      <c r="E16" s="48">
        <v>0</v>
      </c>
      <c r="F16" s="48">
        <v>0</v>
      </c>
      <c r="G16" s="19">
        <v>0</v>
      </c>
      <c r="H16" s="17">
        <f t="shared" si="2"/>
        <v>1477</v>
      </c>
      <c r="I16" s="22">
        <f t="shared" si="3"/>
        <v>324</v>
      </c>
    </row>
    <row r="17" spans="1:9" ht="28.8" x14ac:dyDescent="0.3">
      <c r="A17" s="32" t="str">
        <f>Total!A17</f>
        <v>Different state than current residence, same state as residence 1 year ago</v>
      </c>
      <c r="B17" s="48">
        <v>82</v>
      </c>
      <c r="C17" s="48">
        <v>72</v>
      </c>
      <c r="D17" s="19">
        <f t="shared" si="4"/>
        <v>3.4908471690080884E-3</v>
      </c>
      <c r="E17" s="48">
        <v>0</v>
      </c>
      <c r="F17" s="48">
        <v>0</v>
      </c>
      <c r="G17" s="19">
        <v>0</v>
      </c>
      <c r="H17" s="17">
        <f t="shared" si="2"/>
        <v>82</v>
      </c>
      <c r="I17" s="22">
        <f t="shared" si="3"/>
        <v>72</v>
      </c>
    </row>
    <row r="18" spans="1:9" ht="28.8" x14ac:dyDescent="0.3">
      <c r="A18" s="32" t="str">
        <f>Total!A18</f>
        <v>Different state than current residence or residence 1 year ago</v>
      </c>
      <c r="B18" s="48">
        <v>3493</v>
      </c>
      <c r="C18" s="48">
        <v>466</v>
      </c>
      <c r="D18" s="19">
        <f t="shared" si="4"/>
        <v>0.14870157513835675</v>
      </c>
      <c r="E18" s="48">
        <v>0</v>
      </c>
      <c r="F18" s="48">
        <v>0</v>
      </c>
      <c r="G18" s="19">
        <v>0</v>
      </c>
      <c r="H18" s="17">
        <f t="shared" si="2"/>
        <v>3493</v>
      </c>
      <c r="I18" s="22">
        <f t="shared" si="3"/>
        <v>465.99999999999994</v>
      </c>
    </row>
    <row r="19" spans="1:9" x14ac:dyDescent="0.3">
      <c r="A19" s="32" t="str">
        <f>Total!A19</f>
        <v>Born in U.S. Island Area</v>
      </c>
      <c r="B19" s="48">
        <v>150</v>
      </c>
      <c r="C19" s="48">
        <v>241</v>
      </c>
      <c r="D19" s="19">
        <f t="shared" si="4"/>
        <v>6.3856960408684551E-3</v>
      </c>
      <c r="E19" s="48">
        <v>0</v>
      </c>
      <c r="F19" s="48">
        <v>0</v>
      </c>
      <c r="G19" s="19">
        <v>0</v>
      </c>
      <c r="H19" s="17">
        <f t="shared" si="2"/>
        <v>150</v>
      </c>
      <c r="I19" s="22">
        <f t="shared" si="3"/>
        <v>241</v>
      </c>
    </row>
    <row r="20" spans="1:9" x14ac:dyDescent="0.3">
      <c r="A20" s="32" t="str">
        <f>Total!A20</f>
        <v>Born in Germany</v>
      </c>
      <c r="B20" s="48">
        <v>604</v>
      </c>
      <c r="C20" s="48">
        <v>247</v>
      </c>
      <c r="D20" s="19">
        <f t="shared" si="4"/>
        <v>2.571306939123031E-2</v>
      </c>
      <c r="E20" s="48">
        <v>0</v>
      </c>
      <c r="F20" s="48">
        <v>0</v>
      </c>
      <c r="G20" s="19">
        <v>0</v>
      </c>
      <c r="H20" s="17">
        <f t="shared" si="2"/>
        <v>604</v>
      </c>
      <c r="I20" s="22">
        <f t="shared" si="3"/>
        <v>247</v>
      </c>
    </row>
    <row r="21" spans="1:9" x14ac:dyDescent="0.3">
      <c r="A21" s="32" t="str">
        <f>Total!A21</f>
        <v>Born in remainder of Europe</v>
      </c>
      <c r="B21" s="48">
        <v>2328</v>
      </c>
      <c r="C21" s="48">
        <v>491</v>
      </c>
      <c r="D21" s="19">
        <f t="shared" si="4"/>
        <v>9.9106002554278413E-2</v>
      </c>
      <c r="E21" s="48">
        <v>0</v>
      </c>
      <c r="F21" s="48">
        <v>0</v>
      </c>
      <c r="G21" s="19">
        <v>0</v>
      </c>
      <c r="H21" s="17">
        <f t="shared" si="2"/>
        <v>2328</v>
      </c>
      <c r="I21" s="22">
        <f t="shared" si="3"/>
        <v>491</v>
      </c>
    </row>
    <row r="22" spans="1:9" ht="28.8" x14ac:dyDescent="0.3">
      <c r="A22" s="32" t="str">
        <f>Total!A22</f>
        <v>Born in China (People's Republic, Hong Kong, Macau, Paracel Islands, or Taiwan)</v>
      </c>
      <c r="B22" s="48">
        <v>1451</v>
      </c>
      <c r="C22" s="48">
        <v>282</v>
      </c>
      <c r="D22" s="19">
        <f t="shared" si="4"/>
        <v>6.1770966368667517E-2</v>
      </c>
      <c r="E22" s="48">
        <v>0</v>
      </c>
      <c r="F22" s="48">
        <v>0</v>
      </c>
      <c r="G22" s="19">
        <v>0</v>
      </c>
      <c r="H22" s="17">
        <f t="shared" si="2"/>
        <v>1451</v>
      </c>
      <c r="I22" s="22">
        <f t="shared" si="3"/>
        <v>282</v>
      </c>
    </row>
    <row r="23" spans="1:9" x14ac:dyDescent="0.3">
      <c r="A23" s="32" t="str">
        <f>Total!A23</f>
        <v>Born in India</v>
      </c>
      <c r="B23" s="48">
        <v>1254</v>
      </c>
      <c r="C23" s="48">
        <v>335</v>
      </c>
      <c r="D23" s="19">
        <f t="shared" si="4"/>
        <v>5.3384418901660284E-2</v>
      </c>
      <c r="E23" s="48">
        <v>0</v>
      </c>
      <c r="F23" s="48">
        <v>0</v>
      </c>
      <c r="G23" s="19">
        <v>0</v>
      </c>
      <c r="H23" s="17">
        <f t="shared" si="2"/>
        <v>1254</v>
      </c>
      <c r="I23" s="22">
        <f t="shared" si="3"/>
        <v>335</v>
      </c>
    </row>
    <row r="24" spans="1:9" x14ac:dyDescent="0.3">
      <c r="A24" s="32" t="str">
        <f>Total!A24</f>
        <v>Born in the Philippines</v>
      </c>
      <c r="B24" s="48">
        <v>686</v>
      </c>
      <c r="C24" s="48">
        <v>215</v>
      </c>
      <c r="D24" s="19">
        <f t="shared" si="4"/>
        <v>2.9203916560238401E-2</v>
      </c>
      <c r="E24" s="48">
        <v>0</v>
      </c>
      <c r="F24" s="48">
        <v>0</v>
      </c>
      <c r="G24" s="19">
        <v>0</v>
      </c>
      <c r="H24" s="17">
        <f t="shared" si="2"/>
        <v>686</v>
      </c>
      <c r="I24" s="22">
        <f t="shared" si="3"/>
        <v>215.00000000000003</v>
      </c>
    </row>
    <row r="25" spans="1:9" x14ac:dyDescent="0.3">
      <c r="A25" s="32" t="str">
        <f>Total!A25</f>
        <v>Born in remainder of Asia</v>
      </c>
      <c r="B25" s="48">
        <v>3320</v>
      </c>
      <c r="C25" s="48">
        <v>765</v>
      </c>
      <c r="D25" s="19">
        <f t="shared" si="4"/>
        <v>0.14133673903788846</v>
      </c>
      <c r="E25" s="48">
        <v>0</v>
      </c>
      <c r="F25" s="48">
        <v>0</v>
      </c>
      <c r="G25" s="19">
        <v>0</v>
      </c>
      <c r="H25" s="17">
        <f t="shared" si="2"/>
        <v>3320</v>
      </c>
      <c r="I25" s="22">
        <f t="shared" si="3"/>
        <v>765</v>
      </c>
    </row>
    <row r="26" spans="1:9" x14ac:dyDescent="0.3">
      <c r="A26" s="32" t="str">
        <f>Total!A26</f>
        <v>Born in Northern America</v>
      </c>
      <c r="B26" s="48">
        <v>103</v>
      </c>
      <c r="C26" s="48">
        <v>70</v>
      </c>
      <c r="D26" s="19">
        <f t="shared" si="4"/>
        <v>4.3848446147296723E-3</v>
      </c>
      <c r="E26" s="48">
        <v>0</v>
      </c>
      <c r="F26" s="48">
        <v>0</v>
      </c>
      <c r="G26" s="19">
        <v>0</v>
      </c>
      <c r="H26" s="17">
        <f t="shared" si="2"/>
        <v>103</v>
      </c>
      <c r="I26" s="22">
        <f t="shared" si="3"/>
        <v>70</v>
      </c>
    </row>
    <row r="27" spans="1:9" x14ac:dyDescent="0.3">
      <c r="A27" s="32" t="str">
        <f>Total!A27</f>
        <v>Born in Mexico</v>
      </c>
      <c r="B27" s="48">
        <v>470</v>
      </c>
      <c r="C27" s="48">
        <v>275</v>
      </c>
      <c r="D27" s="19">
        <f t="shared" si="4"/>
        <v>2.0008514261387826E-2</v>
      </c>
      <c r="E27" s="48">
        <v>0</v>
      </c>
      <c r="F27" s="48">
        <v>0</v>
      </c>
      <c r="G27" s="19">
        <v>0</v>
      </c>
      <c r="H27" s="17">
        <f t="shared" si="2"/>
        <v>470</v>
      </c>
      <c r="I27" s="22">
        <f t="shared" si="3"/>
        <v>275</v>
      </c>
    </row>
    <row r="28" spans="1:9" x14ac:dyDescent="0.3">
      <c r="A28" s="32" t="str">
        <f>Total!A28</f>
        <v>Born in remainder of Central America</v>
      </c>
      <c r="B28" s="48">
        <v>1743</v>
      </c>
      <c r="C28" s="48">
        <v>427</v>
      </c>
      <c r="D28" s="19">
        <f t="shared" si="4"/>
        <v>7.4201787994891438E-2</v>
      </c>
      <c r="E28" s="48">
        <v>0</v>
      </c>
      <c r="F28" s="48">
        <v>0</v>
      </c>
      <c r="G28" s="19">
        <v>0</v>
      </c>
      <c r="H28" s="17">
        <f t="shared" si="2"/>
        <v>1743</v>
      </c>
      <c r="I28" s="22">
        <f t="shared" si="3"/>
        <v>427</v>
      </c>
    </row>
    <row r="29" spans="1:9" x14ac:dyDescent="0.3">
      <c r="A29" s="32" t="str">
        <f>Total!A29</f>
        <v>Born in the Caribbean</v>
      </c>
      <c r="B29" s="48">
        <v>426</v>
      </c>
      <c r="C29" s="48">
        <v>180</v>
      </c>
      <c r="D29" s="19">
        <f t="shared" si="4"/>
        <v>1.8135376756066413E-2</v>
      </c>
      <c r="E29" s="48">
        <v>0</v>
      </c>
      <c r="F29" s="48">
        <v>0</v>
      </c>
      <c r="G29" s="19">
        <v>0</v>
      </c>
      <c r="H29" s="17">
        <f t="shared" si="2"/>
        <v>426</v>
      </c>
      <c r="I29" s="22">
        <f t="shared" si="3"/>
        <v>180</v>
      </c>
    </row>
    <row r="30" spans="1:9" x14ac:dyDescent="0.3">
      <c r="A30" s="42" t="str">
        <f>Total!A30</f>
        <v>Born in South America</v>
      </c>
      <c r="B30" s="48">
        <v>1619</v>
      </c>
      <c r="C30" s="48">
        <v>421</v>
      </c>
      <c r="D30" s="19">
        <f t="shared" si="4"/>
        <v>6.8922945934440191E-2</v>
      </c>
      <c r="E30" s="48">
        <v>0</v>
      </c>
      <c r="F30" s="48">
        <v>0</v>
      </c>
      <c r="G30" s="19">
        <v>0</v>
      </c>
      <c r="H30" s="17">
        <f t="shared" si="2"/>
        <v>1619</v>
      </c>
      <c r="I30" s="22">
        <f t="shared" si="3"/>
        <v>421</v>
      </c>
    </row>
    <row r="31" spans="1:9" x14ac:dyDescent="0.3">
      <c r="A31" s="40" t="str">
        <f>Total!A31</f>
        <v>Born in Africa</v>
      </c>
      <c r="B31" s="48">
        <v>4255</v>
      </c>
      <c r="C31" s="48">
        <v>753</v>
      </c>
      <c r="D31" s="19">
        <f t="shared" si="4"/>
        <v>0.18114091102596849</v>
      </c>
      <c r="E31" s="48">
        <v>0</v>
      </c>
      <c r="F31" s="48">
        <v>0</v>
      </c>
      <c r="G31" s="19">
        <v>0</v>
      </c>
      <c r="H31" s="17">
        <f t="shared" si="2"/>
        <v>4255</v>
      </c>
      <c r="I31" s="22">
        <f t="shared" si="3"/>
        <v>753</v>
      </c>
    </row>
    <row r="32" spans="1:9" x14ac:dyDescent="0.3">
      <c r="A32" s="42" t="str">
        <f>Total!A32</f>
        <v>Born in Oceania or At Sea</v>
      </c>
      <c r="B32" s="48">
        <v>29</v>
      </c>
      <c r="C32" s="48">
        <v>35</v>
      </c>
      <c r="D32" s="19">
        <f t="shared" si="4"/>
        <v>1.2345679012345679E-3</v>
      </c>
      <c r="E32" s="48">
        <v>0</v>
      </c>
      <c r="F32" s="48">
        <v>0</v>
      </c>
      <c r="G32" s="19">
        <v>0</v>
      </c>
      <c r="H32" s="17">
        <f t="shared" si="2"/>
        <v>29</v>
      </c>
      <c r="I32" s="22">
        <f t="shared" si="3"/>
        <v>35</v>
      </c>
    </row>
    <row r="33" spans="1:9" x14ac:dyDescent="0.3">
      <c r="A33" s="33"/>
      <c r="B33" s="17" t="s">
        <v>43</v>
      </c>
      <c r="C33" s="18" t="s">
        <v>43</v>
      </c>
      <c r="D33" s="23"/>
      <c r="E33" s="17"/>
      <c r="F33" s="18"/>
      <c r="G33" s="23"/>
      <c r="H33" s="36"/>
      <c r="I33" s="37"/>
    </row>
    <row r="34" spans="1:9" x14ac:dyDescent="0.3">
      <c r="A34" s="11" t="str">
        <f>Total!A34</f>
        <v>Years in the United States:</v>
      </c>
      <c r="B34" s="17" t="s">
        <v>43</v>
      </c>
      <c r="C34" s="18" t="s">
        <v>43</v>
      </c>
      <c r="D34" s="13"/>
      <c r="E34" s="17"/>
      <c r="F34" s="18"/>
      <c r="G34" s="13"/>
      <c r="H34" s="4"/>
      <c r="I34" s="13"/>
    </row>
    <row r="35" spans="1:9" x14ac:dyDescent="0.3">
      <c r="A35" s="14" t="str">
        <f>Total!A35</f>
        <v>Total</v>
      </c>
      <c r="B35" s="17">
        <v>23490</v>
      </c>
      <c r="C35" s="18">
        <v>1623</v>
      </c>
      <c r="D35" s="19">
        <f>B35/B$35</f>
        <v>1</v>
      </c>
      <c r="E35" s="17">
        <v>0</v>
      </c>
      <c r="F35" s="18">
        <v>0</v>
      </c>
      <c r="G35" s="19">
        <v>0</v>
      </c>
      <c r="H35" s="17">
        <f t="shared" ref="H35:H39" si="5">B35-E35</f>
        <v>23490</v>
      </c>
      <c r="I35" s="22">
        <f t="shared" ref="I35:I39" si="6">((SQRT((C35/1.645)^2+(F35/1.645)^2)))*1.645</f>
        <v>1623</v>
      </c>
    </row>
    <row r="36" spans="1:9" ht="28.8" x14ac:dyDescent="0.3">
      <c r="A36" s="20" t="str">
        <f>Total!A36</f>
        <v>Born in the United States (or Puerto Rico for those living in Puerto Rico)</v>
      </c>
      <c r="B36" s="17">
        <v>4970</v>
      </c>
      <c r="C36" s="18">
        <v>626</v>
      </c>
      <c r="D36" s="19">
        <f t="shared" ref="D36:D39" si="7">B36/B$35</f>
        <v>0.21157939548744145</v>
      </c>
      <c r="E36" s="17">
        <v>0</v>
      </c>
      <c r="F36" s="18">
        <v>0</v>
      </c>
      <c r="G36" s="19">
        <v>0</v>
      </c>
      <c r="H36" s="17">
        <f t="shared" si="5"/>
        <v>4970</v>
      </c>
      <c r="I36" s="22">
        <f t="shared" si="6"/>
        <v>626</v>
      </c>
    </row>
    <row r="37" spans="1:9" ht="28.8" x14ac:dyDescent="0.3">
      <c r="A37" s="20" t="str">
        <f>Total!A37</f>
        <v>Entered the United States (or Puerto Rico) 5 years ago or less</v>
      </c>
      <c r="B37" s="17">
        <v>15890</v>
      </c>
      <c r="C37" s="18">
        <v>1442</v>
      </c>
      <c r="D37" s="19">
        <f t="shared" si="7"/>
        <v>0.676458067262665</v>
      </c>
      <c r="E37" s="17">
        <v>0</v>
      </c>
      <c r="F37" s="18">
        <v>0</v>
      </c>
      <c r="G37" s="19">
        <v>0</v>
      </c>
      <c r="H37" s="17">
        <f t="shared" si="5"/>
        <v>15890</v>
      </c>
      <c r="I37" s="22">
        <f t="shared" si="6"/>
        <v>1442</v>
      </c>
    </row>
    <row r="38" spans="1:9" ht="28.8" x14ac:dyDescent="0.3">
      <c r="A38" s="20" t="str">
        <f>Total!A38</f>
        <v xml:space="preserve"> Entered the United States (or Puerto Rico) 6 to 15 years ago</v>
      </c>
      <c r="B38" s="17">
        <v>1309</v>
      </c>
      <c r="C38" s="18">
        <v>303</v>
      </c>
      <c r="D38" s="19">
        <f t="shared" si="7"/>
        <v>5.5725840783312046E-2</v>
      </c>
      <c r="E38" s="17">
        <v>0</v>
      </c>
      <c r="F38" s="18">
        <v>0</v>
      </c>
      <c r="G38" s="19">
        <v>0</v>
      </c>
      <c r="H38" s="17">
        <f t="shared" si="5"/>
        <v>1309</v>
      </c>
      <c r="I38" s="22">
        <f t="shared" si="6"/>
        <v>303</v>
      </c>
    </row>
    <row r="39" spans="1:9" ht="28.8" x14ac:dyDescent="0.3">
      <c r="A39" s="24" t="str">
        <f>Total!A39</f>
        <v>Entered the United States (or Puerto Rico) 16 years ago or more</v>
      </c>
      <c r="B39" s="25">
        <v>0</v>
      </c>
      <c r="C39" s="26">
        <v>0</v>
      </c>
      <c r="D39" s="27">
        <f t="shared" si="7"/>
        <v>0</v>
      </c>
      <c r="E39" s="25">
        <v>0</v>
      </c>
      <c r="F39" s="26">
        <v>0</v>
      </c>
      <c r="G39" s="27">
        <v>0</v>
      </c>
      <c r="H39" s="25">
        <f t="shared" si="5"/>
        <v>0</v>
      </c>
      <c r="I39" s="28">
        <f t="shared" si="6"/>
        <v>0</v>
      </c>
    </row>
    <row r="41" spans="1:9" x14ac:dyDescent="0.3">
      <c r="A41" s="7" t="s">
        <v>9</v>
      </c>
    </row>
    <row r="42" spans="1:9" ht="28.95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43:I43"/>
    <mergeCell ref="A44:I44"/>
    <mergeCell ref="A45:I45"/>
    <mergeCell ref="A42:I42"/>
    <mergeCell ref="A2:I2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6154979-67C2-4B29-8B61-F27FA3020F33}"/>
</file>

<file path=customXml/itemProps2.xml><?xml version="1.0" encoding="utf-8"?>
<ds:datastoreItem xmlns:ds="http://schemas.openxmlformats.org/officeDocument/2006/customXml" ds:itemID="{C5A63177-A4BE-444B-8084-A228CB775730}"/>
</file>

<file path=customXml/itemProps3.xml><?xml version="1.0" encoding="utf-8"?>
<ds:datastoreItem xmlns:ds="http://schemas.openxmlformats.org/officeDocument/2006/customXml" ds:itemID="{5C1B21EB-5E04-48E2-8CC8-D25BF795A4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Total</vt:lpstr>
      <vt:lpstr>Intra</vt:lpstr>
      <vt:lpstr>Inter</vt:lpstr>
      <vt:lpstr>Foreign</vt:lpstr>
      <vt:lpstr>Foreign!Print_Area</vt:lpstr>
      <vt:lpstr>Inter!Print_Area</vt:lpstr>
      <vt:lpstr>Intra!Print_Area</vt:lpstr>
      <vt:lpstr>Total!Print_Area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Sundara, AICP</cp:lastModifiedBy>
  <cp:lastPrinted>2015-10-02T20:39:12Z</cp:lastPrinted>
  <dcterms:created xsi:type="dcterms:W3CDTF">2013-04-04T21:18:01Z</dcterms:created>
  <dcterms:modified xsi:type="dcterms:W3CDTF">2015-10-08T19:45:22Z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