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E21" i="1" l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I32" i="7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32" i="1" l="1"/>
  <c r="H30" i="1"/>
  <c r="H28" i="1"/>
  <c r="H26" i="1"/>
  <c r="H24" i="1"/>
  <c r="H22" i="1"/>
  <c r="I31" i="1"/>
  <c r="I29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F39" i="1"/>
  <c r="E39" i="1"/>
  <c r="F38" i="1"/>
  <c r="E38" i="1"/>
  <c r="F37" i="1"/>
  <c r="E37" i="1"/>
  <c r="F36" i="1"/>
  <c r="E36" i="1"/>
  <c r="F35" i="1"/>
  <c r="E35" i="1"/>
  <c r="G35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C39" i="1"/>
  <c r="B39" i="1"/>
  <c r="C38" i="1"/>
  <c r="B38" i="1"/>
  <c r="C37" i="1"/>
  <c r="B37" i="1"/>
  <c r="C36" i="1"/>
  <c r="B36" i="1"/>
  <c r="D36" i="1" s="1"/>
  <c r="C35" i="1"/>
  <c r="B35" i="1"/>
  <c r="D35" i="1" s="1"/>
  <c r="B15" i="1"/>
  <c r="C15" i="1"/>
  <c r="B16" i="1"/>
  <c r="C16" i="1"/>
  <c r="B17" i="1"/>
  <c r="C17" i="1"/>
  <c r="B18" i="1"/>
  <c r="C18" i="1"/>
  <c r="B19" i="1"/>
  <c r="C19" i="1"/>
  <c r="B20" i="1"/>
  <c r="C20" i="1"/>
  <c r="C14" i="1"/>
  <c r="B14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8" i="6"/>
  <c r="I37" i="6"/>
  <c r="I36" i="6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6" i="1" s="1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6" i="1" l="1"/>
  <c r="I39" i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B8" i="1" l="1"/>
  <c r="D8" i="1" s="1"/>
  <c r="B9" i="1"/>
  <c r="B10" i="1"/>
  <c r="B11" i="1"/>
  <c r="D10" i="1" l="1"/>
  <c r="D11" i="1"/>
  <c r="D9" i="1"/>
  <c r="F11" i="1"/>
  <c r="F10" i="1"/>
  <c r="F9" i="1"/>
  <c r="F8" i="1"/>
  <c r="C9" i="1"/>
  <c r="C10" i="1"/>
  <c r="C11" i="1"/>
  <c r="C8" i="1"/>
  <c r="E11" i="1"/>
  <c r="E10" i="1"/>
  <c r="E9" i="1"/>
  <c r="E8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<sst xmlns="http://schemas.openxmlformats.org/spreadsheetml/2006/main" count="127" uniqueCount="49">
  <si>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</si>
  <si>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</si>
  <si>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</si>
  <si>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</si>
  <si>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</si>
  <si>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</si>
  <si>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</si>
  <si>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</si>
  <si>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</si>
  <si>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</si>
  <si>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</si>
  <si>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</si>
  <si>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</si>
  <si>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</si>
  <si>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</si>
  <si>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</si>
  <si>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</si>
  <si>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</si>
  <si>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</si>
  <si>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</si>
  <si>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</si>
  <si>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</si>
  <si>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</si>
  <si>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</si>
  <si>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</si>
  <si>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</si>
  <si>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</si>
  <si>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</si>
  <si>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</si>
  <si>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</si>
  <si>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</si>
  <si>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</si>
  <si>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</si>
  <si>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</si>
  <si>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</si>
  <si>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</si>
  <si>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</si>
  <si>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</si>
  <si>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</si>
  <si>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</si>
  <si>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</si>
  <si>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</si>
  <si>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</si>
  <si>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</si>
  <si>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Southern Maryland Region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</si>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</sst>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A3" sqref="A3"/>
    </sheetView>
  </sheetViews>
  <sheetFormatPr defaultRowHeight="14.4" x14ac:dyDescent="0.3"/>
  <cols>
    <col min="1" max="1" width="48" customWidth="1"/>
    <col min="2" max="9" width="13.109375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16095</v>
      </c>
      <c r="C8" s="18">
        <f>((SQRT((Intra!C8/1.645)^2+(Inter!C8/1.645)^2+(Foreign!C8/1.645)^2))*1.645)</f>
        <v>1362.8771037771528</v>
      </c>
      <c r="D8" s="19">
        <f t="shared" ref="D8:D11" si="0">B8/B$8</f>
        <v>1</v>
      </c>
      <c r="E8" s="17">
        <f>Intra!E8+Inter!E8+Foreign!E8</f>
        <v>9944</v>
      </c>
      <c r="F8" s="18">
        <f>((SQRT((Intra!F8/1.645)^2+(Inter!F8/1.645)^2+(Foreign!F8/1.645)^2))*1.645)</f>
        <v>1017.6728354436901</v>
      </c>
      <c r="G8" s="19">
        <f>E8/E$8</f>
        <v>1</v>
      </c>
      <c r="H8" s="38">
        <f>Intra!H8+Inter!H8+Foreign!H8</f>
        <v>6151</v>
      </c>
      <c r="I8" s="39">
        <f>((SQRT((Intra!I8/1.645)^2+(Inter!I8/1.645)^2+(Foreign!I8/1.645)^2))*1.645)</f>
        <v>1700.9091686506956</v>
      </c>
      <c r="K8" s="6"/>
    </row>
    <row r="9" spans="1:11" x14ac:dyDescent="0.3">
      <c r="A9" s="32" t="s">
        <v>18</v>
      </c>
      <c r="B9" s="17">
        <f>Intra!B9+Inter!B9+Foreign!B9</f>
        <v>14294</v>
      </c>
      <c r="C9" s="18">
        <f>((SQRT((Intra!C9/1.645)^2+(Inter!C9/1.645)^2+(Foreign!C9/1.645)^2))*1.645)</f>
        <v>1323.9308894349431</v>
      </c>
      <c r="D9" s="19">
        <f t="shared" si="0"/>
        <v>0.88810189499844672</v>
      </c>
      <c r="E9" s="17">
        <f>Intra!E9+Inter!E9+Foreign!E9</f>
        <v>9224</v>
      </c>
      <c r="F9" s="18">
        <f>((SQRT((Intra!F9/1.645)^2+(Inter!F9/1.645)^2+(Foreign!F9/1.645)^2))*1.645)</f>
        <v>998.30105679599467</v>
      </c>
      <c r="G9" s="19">
        <f>E9/E$8</f>
        <v>0.92759452936444087</v>
      </c>
      <c r="H9" s="38">
        <f>Intra!H9+Inter!H9+Foreign!H9</f>
        <v>5070</v>
      </c>
      <c r="I9" s="39">
        <f>((SQRT((Intra!I9/1.645)^2+(Inter!I9/1.645)^2+(Foreign!I9/1.645)^2))*1.645)</f>
        <v>1658.1308754136387</v>
      </c>
      <c r="K9" s="6"/>
    </row>
    <row r="10" spans="1:11" ht="28.8" x14ac:dyDescent="0.3">
      <c r="A10" s="32" t="s">
        <v>19</v>
      </c>
      <c r="B10" s="17">
        <f>Intra!B10+Inter!B10+Foreign!B10</f>
        <v>1260</v>
      </c>
      <c r="C10" s="18">
        <f>((SQRT((Intra!C10/1.645)^2+(Inter!C10/1.645)^2+(Foreign!C10/1.645)^2))*1.645)</f>
        <v>271.67995877502631</v>
      </c>
      <c r="D10" s="19">
        <f t="shared" si="0"/>
        <v>7.8285181733457596E-2</v>
      </c>
      <c r="E10" s="17">
        <f>Intra!E10+Inter!E10+Foreign!E10</f>
        <v>551</v>
      </c>
      <c r="F10" s="18">
        <f>((SQRT((Intra!F10/1.645)^2+(Inter!F10/1.645)^2+(Foreign!F10/1.645)^2))*1.645)</f>
        <v>174.54225849346628</v>
      </c>
      <c r="G10" s="19">
        <f>E10/E$8</f>
        <v>5.5410297666934838E-2</v>
      </c>
      <c r="H10" s="38">
        <f>Intra!H10+Inter!H10+Foreign!H10</f>
        <v>709</v>
      </c>
      <c r="I10" s="39">
        <f>((SQRT((Intra!I10/1.645)^2+(Inter!I10/1.645)^2+(Foreign!I10/1.645)^2))*1.645)</f>
        <v>322.91639784935046</v>
      </c>
      <c r="K10" s="6"/>
    </row>
    <row r="11" spans="1:11" ht="28.8" x14ac:dyDescent="0.3">
      <c r="A11" s="32" t="s">
        <v>20</v>
      </c>
      <c r="B11" s="17">
        <f>Intra!B11+Inter!B11+Foreign!B11</f>
        <v>541</v>
      </c>
      <c r="C11" s="18">
        <f>((SQRT((Intra!C11/1.645)^2+(Inter!C11/1.645)^2+(Foreign!C11/1.645)^2))*1.645)</f>
        <v>178.53571071357126</v>
      </c>
      <c r="D11" s="19">
        <f t="shared" si="0"/>
        <v>3.361292326809568E-2</v>
      </c>
      <c r="E11" s="17">
        <f>Intra!E11+Inter!E11+Foreign!E11</f>
        <v>169</v>
      </c>
      <c r="F11" s="18">
        <f>((SQRT((Intra!F11/1.645)^2+(Inter!F11/1.645)^2+(Foreign!F11/1.645)^2))*1.645)</f>
        <v>88.639720216164946</v>
      </c>
      <c r="G11" s="19">
        <f>E11/E$8</f>
        <v>1.6995172968624295E-2</v>
      </c>
      <c r="H11" s="38">
        <f>Intra!H11+Inter!H11+Foreign!H11</f>
        <v>372</v>
      </c>
      <c r="I11" s="39">
        <f>((SQRT((Intra!I11/1.645)^2+(Inter!I11/1.645)^2+(Foreign!I11/1.645)^2))*1.645)</f>
        <v>199.32887397464523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17564</v>
      </c>
      <c r="C14" s="18">
        <f>((SQRT((Intra!C14/1.645)^2+(Inter!C14/1.645)^2+(Foreign!C14/1.645)^2))*1.645)</f>
        <v>1357.5470525915482</v>
      </c>
      <c r="D14" s="19">
        <f>B14/B$14</f>
        <v>1</v>
      </c>
      <c r="E14" s="17">
        <f>Intra!E14+Inter!E14+Foreign!E14</f>
        <v>10587</v>
      </c>
      <c r="F14" s="18">
        <f>((SQRT((Intra!F14/1.645)^2+(Inter!F14/1.645)^2+(Foreign!F14/1.645)^2))*1.645)</f>
        <v>964.70617288374387</v>
      </c>
      <c r="G14" s="19">
        <f>E14/E$14</f>
        <v>1</v>
      </c>
      <c r="H14" s="17">
        <f>Intra!H14+Inter!H14+Foreign!H14</f>
        <v>6977</v>
      </c>
      <c r="I14" s="22">
        <f>((SQRT((Intra!I14/1.645)^2+(Inter!I14/1.645)^2+(Foreign!I14/1.645)^2))*1.645)</f>
        <v>1665.4104599167135</v>
      </c>
    </row>
    <row r="15" spans="1:11" ht="28.8" x14ac:dyDescent="0.3">
      <c r="A15" s="20" t="s">
        <v>21</v>
      </c>
      <c r="B15" s="17">
        <f>Intra!B15+Inter!B15+Foreign!B15</f>
        <v>3940</v>
      </c>
      <c r="C15" s="18">
        <f>((SQRT((Intra!C15/1.645)^2+(Inter!C15/1.645)^2+(Foreign!C15/1.645)^2))*1.645)</f>
        <v>692</v>
      </c>
      <c r="D15" s="19">
        <f>B15/B$14</f>
        <v>0.22432247779549078</v>
      </c>
      <c r="E15" s="17">
        <f>Intra!E15+Inter!E15+Foreign!E15</f>
        <v>4121</v>
      </c>
      <c r="F15" s="18">
        <f>((SQRT((Intra!F15/1.645)^2+(Inter!F15/1.645)^2+(Foreign!F15/1.645)^2))*1.645)</f>
        <v>602</v>
      </c>
      <c r="G15" s="19">
        <f>E15/E$14</f>
        <v>0.38925096816850857</v>
      </c>
      <c r="H15" s="17">
        <f>Intra!H15+Inter!H15+Foreign!H15</f>
        <v>-181</v>
      </c>
      <c r="I15" s="22">
        <f>((SQRT((Intra!I15/1.645)^2+(Inter!I15/1.645)^2+(Foreign!I15/1.645)^2))*1.645)</f>
        <v>917.2066288465212</v>
      </c>
    </row>
    <row r="16" spans="1:11" ht="28.8" x14ac:dyDescent="0.3">
      <c r="A16" s="20" t="s">
        <v>22</v>
      </c>
      <c r="B16" s="17">
        <f>Intra!B16+Inter!B16+Foreign!B16</f>
        <v>1884</v>
      </c>
      <c r="C16" s="18">
        <f>((SQRT((Intra!C16/1.645)^2+(Inter!C16/1.645)^2+(Foreign!C16/1.645)^2))*1.645)</f>
        <v>412.61725606183751</v>
      </c>
      <c r="D16" s="19">
        <f t="shared" ref="D16:D20" si="1">B16/B$14</f>
        <v>0.10726485994078798</v>
      </c>
      <c r="E16" s="17">
        <f>Intra!E16+Inter!E16+Foreign!E16</f>
        <v>331</v>
      </c>
      <c r="F16" s="18">
        <f>((SQRT((Intra!F16/1.645)^2+(Inter!F16/1.645)^2+(Foreign!F16/1.645)^2))*1.645)</f>
        <v>123.00000000000001</v>
      </c>
      <c r="G16" s="19">
        <f t="shared" ref="G16:G20" si="2">E16/E$14</f>
        <v>3.1264758666288847E-2</v>
      </c>
      <c r="H16" s="17">
        <f>Intra!H16+Inter!H16+Foreign!H16</f>
        <v>1553</v>
      </c>
      <c r="I16" s="22">
        <f>((SQRT((Intra!I16/1.645)^2+(Inter!I16/1.645)^2+(Foreign!I16/1.645)^2))*1.645)</f>
        <v>430.56010033443641</v>
      </c>
    </row>
    <row r="17" spans="1:9" ht="28.8" x14ac:dyDescent="0.3">
      <c r="A17" s="20" t="s">
        <v>23</v>
      </c>
      <c r="B17" s="17">
        <f>Intra!B17+Inter!B17+Foreign!B17</f>
        <v>1463</v>
      </c>
      <c r="C17" s="18">
        <f>((SQRT((Intra!C17/1.645)^2+(Inter!C17/1.645)^2+(Foreign!C17/1.645)^2))*1.645)</f>
        <v>329</v>
      </c>
      <c r="D17" s="19">
        <f t="shared" si="1"/>
        <v>8.3295376907310412E-2</v>
      </c>
      <c r="E17" s="17">
        <f>Intra!E17+Inter!E17+Foreign!E17</f>
        <v>1053</v>
      </c>
      <c r="F17" s="18">
        <f>((SQRT((Intra!F17/1.645)^2+(Inter!F17/1.645)^2+(Foreign!F17/1.645)^2))*1.645)</f>
        <v>391</v>
      </c>
      <c r="G17" s="19">
        <f t="shared" si="2"/>
        <v>9.9461603853782943E-2</v>
      </c>
      <c r="H17" s="17">
        <f>Intra!H17+Inter!H17+Foreign!H17</f>
        <v>410</v>
      </c>
      <c r="I17" s="22">
        <f>((SQRT((Intra!I17/1.645)^2+(Inter!I17/1.645)^2+(Foreign!I17/1.645)^2))*1.645)</f>
        <v>511.00097847264448</v>
      </c>
    </row>
    <row r="18" spans="1:9" ht="28.8" x14ac:dyDescent="0.3">
      <c r="A18" s="20" t="s">
        <v>24</v>
      </c>
      <c r="B18" s="17">
        <f>Intra!B18+Inter!B18+Foreign!B18</f>
        <v>8437</v>
      </c>
      <c r="C18" s="18">
        <f>((SQRT((Intra!C18/1.645)^2+(Inter!C18/1.645)^2+(Foreign!C18/1.645)^2))*1.645)</f>
        <v>959.06047775935383</v>
      </c>
      <c r="D18" s="19">
        <f t="shared" si="1"/>
        <v>0.48035754953313597</v>
      </c>
      <c r="E18" s="17">
        <f>Intra!E18+Inter!E18+Foreign!E18</f>
        <v>4275</v>
      </c>
      <c r="F18" s="18">
        <f>((SQRT((Intra!F18/1.645)^2+(Inter!F18/1.645)^2+(Foreign!F18/1.645)^2))*1.645)</f>
        <v>592.63901322812012</v>
      </c>
      <c r="G18" s="19">
        <f t="shared" si="2"/>
        <v>0.40379710966279397</v>
      </c>
      <c r="H18" s="17">
        <f>Intra!H18+Inter!H18+Foreign!H18</f>
        <v>4162</v>
      </c>
      <c r="I18" s="22">
        <f>((SQRT((Intra!I18/1.645)^2+(Inter!I18/1.645)^2+(Foreign!I18/1.645)^2))*1.645)</f>
        <v>1127.3943409473013</v>
      </c>
    </row>
    <row r="19" spans="1:9" x14ac:dyDescent="0.3">
      <c r="A19" s="20" t="s">
        <v>25</v>
      </c>
      <c r="B19" s="17">
        <f>Intra!B19+Inter!B19+Foreign!B19</f>
        <v>14</v>
      </c>
      <c r="C19" s="18">
        <f>((SQRT((Intra!C19/1.645)^2+(Inter!C19/1.645)^2+(Foreign!C19/1.645)^2))*1.645)</f>
        <v>22</v>
      </c>
      <c r="D19" s="19">
        <f t="shared" si="1"/>
        <v>7.9708494648143933E-4</v>
      </c>
      <c r="E19" s="17">
        <f>Intra!E19+Inter!E19+Foreign!E19</f>
        <v>41</v>
      </c>
      <c r="F19" s="18">
        <f>((SQRT((Intra!F19/1.645)^2+(Inter!F19/1.645)^2+(Foreign!F19/1.645)^2))*1.645)</f>
        <v>54</v>
      </c>
      <c r="G19" s="19">
        <f t="shared" si="2"/>
        <v>3.8726740341928781E-3</v>
      </c>
      <c r="H19" s="17">
        <f>Intra!H19+Inter!H19+Foreign!H19</f>
        <v>-27</v>
      </c>
      <c r="I19" s="22">
        <f>((SQRT((Intra!I19/1.645)^2+(Inter!I19/1.645)^2+(Foreign!I19/1.645)^2))*1.645)</f>
        <v>58.309518948452997</v>
      </c>
    </row>
    <row r="20" spans="1:9" x14ac:dyDescent="0.3">
      <c r="A20" s="20" t="s">
        <v>26</v>
      </c>
      <c r="B20" s="17">
        <f>Intra!B20+Inter!B20+Foreign!B20</f>
        <v>49</v>
      </c>
      <c r="C20" s="18">
        <f>((SQRT((Intra!C20/1.645)^2+(Inter!C20/1.645)^2+(Foreign!C20/1.645)^2))*1.645)</f>
        <v>46.497311750250681</v>
      </c>
      <c r="D20" s="19">
        <f t="shared" si="1"/>
        <v>2.7897973126850377E-3</v>
      </c>
      <c r="E20" s="17">
        <f>Intra!E20+Inter!E20+Foreign!E20</f>
        <v>151</v>
      </c>
      <c r="F20" s="18">
        <f>((SQRT((Intra!F20/1.645)^2+(Inter!F20/1.645)^2+(Foreign!F20/1.645)^2))*1.645)</f>
        <v>106.21205204683696</v>
      </c>
      <c r="G20" s="19">
        <f t="shared" si="2"/>
        <v>1.4262775101539624E-2</v>
      </c>
      <c r="H20" s="17">
        <f>Intra!H20+Inter!H20+Foreign!H20</f>
        <v>-102</v>
      </c>
      <c r="I20" s="22">
        <f>((SQRT((Intra!I20/1.645)^2+(Inter!I20/1.645)^2+(Foreign!I20/1.645)^2))*1.645)</f>
        <v>115.94395197680645</v>
      </c>
    </row>
    <row r="21" spans="1:9" s="5" customFormat="1" x14ac:dyDescent="0.3">
      <c r="A21" s="20" t="s">
        <v>27</v>
      </c>
      <c r="B21" s="17">
        <f>Intra!B21+Inter!B21+Foreign!B21</f>
        <v>375</v>
      </c>
      <c r="C21" s="18">
        <f>((SQRT((Intra!C21/1.645)^2+(Inter!C21/1.645)^2+(Foreign!C21/1.645)^2))*1.645)</f>
        <v>130.42239071570492</v>
      </c>
      <c r="D21" s="19">
        <f t="shared" ref="D21:D32" si="3">B21/B$14</f>
        <v>2.1350489637895695E-2</v>
      </c>
      <c r="E21" s="17">
        <f>Intra!E21+Inter!E21+Foreign!E21</f>
        <v>196</v>
      </c>
      <c r="F21" s="18">
        <f>((SQRT((Intra!F21/1.645)^2+(Inter!F21/1.645)^2+(Foreign!F21/1.645)^2))*1.645)</f>
        <v>119</v>
      </c>
      <c r="G21" s="19">
        <f t="shared" ref="G21:G32" si="4">E21/E$14</f>
        <v>1.851327099272693E-2</v>
      </c>
      <c r="H21" s="17">
        <f>Intra!H21+Inter!H21+Foreign!H21</f>
        <v>179</v>
      </c>
      <c r="I21" s="22">
        <f>((SQRT((Intra!I21/1.645)^2+(Inter!I21/1.645)^2+(Foreign!I21/1.645)^2))*1.645)</f>
        <v>176.55310815729069</v>
      </c>
    </row>
    <row r="22" spans="1:9" s="5" customFormat="1" ht="28.8" x14ac:dyDescent="0.3">
      <c r="A22" s="20" t="s">
        <v>28</v>
      </c>
      <c r="B22" s="17">
        <f>Intra!B22+Inter!B22+Foreign!B22</f>
        <v>37</v>
      </c>
      <c r="C22" s="18">
        <f>((SQRT((Intra!C22/1.645)^2+(Inter!C22/1.645)^2+(Foreign!C22/1.645)^2))*1.645)</f>
        <v>28.844410203711917</v>
      </c>
      <c r="D22" s="19">
        <f t="shared" si="3"/>
        <v>2.1065816442723752E-3</v>
      </c>
      <c r="E22" s="17">
        <f>Intra!E22+Inter!E22+Foreign!E22</f>
        <v>16</v>
      </c>
      <c r="F22" s="18">
        <f>((SQRT((Intra!F22/1.645)^2+(Inter!F22/1.645)^2+(Foreign!F22/1.645)^2))*1.645)</f>
        <v>31</v>
      </c>
      <c r="G22" s="19">
        <f t="shared" si="4"/>
        <v>1.5112874279777084E-3</v>
      </c>
      <c r="H22" s="17">
        <f>Intra!H22+Inter!H22+Foreign!H22</f>
        <v>21</v>
      </c>
      <c r="I22" s="22">
        <f>((SQRT((Intra!I22/1.645)^2+(Inter!I22/1.645)^2+(Foreign!I22/1.645)^2))*1.645)</f>
        <v>42.343830719480259</v>
      </c>
    </row>
    <row r="23" spans="1:9" s="5" customFormat="1" x14ac:dyDescent="0.3">
      <c r="A23" s="20" t="s">
        <v>29</v>
      </c>
      <c r="B23" s="17">
        <f>Intra!B23+Inter!B23+Foreign!B23</f>
        <v>143</v>
      </c>
      <c r="C23" s="18">
        <f>((SQRT((Intra!C23/1.645)^2+(Inter!C23/1.645)^2+(Foreign!C23/1.645)^2))*1.645)</f>
        <v>97.344748189103655</v>
      </c>
      <c r="D23" s="19">
        <f t="shared" si="3"/>
        <v>8.1416533819175588E-3</v>
      </c>
      <c r="E23" s="17">
        <f>Intra!E23+Inter!E23+Foreign!E23</f>
        <v>2</v>
      </c>
      <c r="F23" s="18">
        <f>((SQRT((Intra!F23/1.645)^2+(Inter!F23/1.645)^2+(Foreign!F23/1.645)^2))*1.645)</f>
        <v>21</v>
      </c>
      <c r="G23" s="19">
        <f t="shared" si="4"/>
        <v>1.8891092849721356E-4</v>
      </c>
      <c r="H23" s="17">
        <f>Intra!H23+Inter!H23+Foreign!H23</f>
        <v>141</v>
      </c>
      <c r="I23" s="22">
        <f>((SQRT((Intra!I23/1.645)^2+(Inter!I23/1.645)^2+(Foreign!I23/1.645)^2))*1.645)</f>
        <v>99.584135282684471</v>
      </c>
    </row>
    <row r="24" spans="1:9" s="5" customFormat="1" x14ac:dyDescent="0.3">
      <c r="A24" s="20" t="s">
        <v>30</v>
      </c>
      <c r="B24" s="17">
        <f>Intra!B24+Inter!B24+Foreign!B24</f>
        <v>208</v>
      </c>
      <c r="C24" s="18">
        <f>((SQRT((Intra!C24/1.645)^2+(Inter!C24/1.645)^2+(Foreign!C24/1.645)^2))*1.645)</f>
        <v>141.58389738949833</v>
      </c>
      <c r="D24" s="19">
        <f t="shared" si="3"/>
        <v>1.1842404919152812E-2</v>
      </c>
      <c r="E24" s="17">
        <f>Intra!E24+Inter!E24+Foreign!E24</f>
        <v>11</v>
      </c>
      <c r="F24" s="18">
        <f>((SQRT((Intra!F24/1.645)^2+(Inter!F24/1.645)^2+(Foreign!F24/1.645)^2))*1.645)</f>
        <v>18</v>
      </c>
      <c r="G24" s="19">
        <f t="shared" si="4"/>
        <v>1.0390101067346746E-3</v>
      </c>
      <c r="H24" s="17">
        <f>Intra!H24+Inter!H24+Foreign!H24</f>
        <v>197</v>
      </c>
      <c r="I24" s="22">
        <f>((SQRT((Intra!I24/1.645)^2+(Inter!I24/1.645)^2+(Foreign!I24/1.645)^2))*1.645)</f>
        <v>142.7235089254745</v>
      </c>
    </row>
    <row r="25" spans="1:9" s="5" customFormat="1" x14ac:dyDescent="0.3">
      <c r="A25" s="20" t="s">
        <v>31</v>
      </c>
      <c r="B25" s="17">
        <f>Intra!B25+Inter!B25+Foreign!B25</f>
        <v>199</v>
      </c>
      <c r="C25" s="18">
        <f>((SQRT((Intra!C25/1.645)^2+(Inter!C25/1.645)^2+(Foreign!C25/1.645)^2))*1.645)</f>
        <v>95.210293561148092</v>
      </c>
      <c r="D25" s="19">
        <f t="shared" si="3"/>
        <v>1.1329993167843316E-2</v>
      </c>
      <c r="E25" s="17">
        <f>Intra!E25+Inter!E25+Foreign!E25</f>
        <v>77</v>
      </c>
      <c r="F25" s="18">
        <f>((SQRT((Intra!F25/1.645)^2+(Inter!F25/1.645)^2+(Foreign!F25/1.645)^2))*1.645)</f>
        <v>57.688820407423833</v>
      </c>
      <c r="G25" s="19">
        <f t="shared" si="4"/>
        <v>7.2730707471427222E-3</v>
      </c>
      <c r="H25" s="17">
        <f>Intra!H25+Inter!H25+Foreign!H25</f>
        <v>122</v>
      </c>
      <c r="I25" s="22">
        <f>((SQRT((Intra!I25/1.645)^2+(Inter!I25/1.645)^2+(Foreign!I25/1.645)^2))*1.645)</f>
        <v>111.32385189167685</v>
      </c>
    </row>
    <row r="26" spans="1:9" s="5" customFormat="1" x14ac:dyDescent="0.3">
      <c r="A26" s="20" t="s">
        <v>32</v>
      </c>
      <c r="B26" s="17">
        <f>Intra!B26+Inter!B26+Foreign!B26</f>
        <v>25</v>
      </c>
      <c r="C26" s="18">
        <f>((SQRT((Intra!C26/1.645)^2+(Inter!C26/1.645)^2+(Foreign!C26/1.645)^2))*1.645)</f>
        <v>39</v>
      </c>
      <c r="D26" s="19">
        <f t="shared" si="3"/>
        <v>1.4233659758597131E-3</v>
      </c>
      <c r="E26" s="17">
        <f>Intra!E26+Inter!E26+Foreign!E26</f>
        <v>0</v>
      </c>
      <c r="F26" s="18">
        <f>((SQRT((Intra!F26/1.645)^2+(Inter!F26/1.645)^2+(Foreign!F26/1.645)^2))*1.645)</f>
        <v>0</v>
      </c>
      <c r="G26" s="19">
        <f t="shared" si="4"/>
        <v>0</v>
      </c>
      <c r="H26" s="17">
        <f>Intra!H26+Inter!H26+Foreign!H26</f>
        <v>25</v>
      </c>
      <c r="I26" s="22">
        <f>((SQRT((Intra!I26/1.645)^2+(Inter!I26/1.645)^2+(Foreign!I26/1.645)^2))*1.645)</f>
        <v>39</v>
      </c>
    </row>
    <row r="27" spans="1:9" s="5" customFormat="1" x14ac:dyDescent="0.3">
      <c r="A27" s="20" t="s">
        <v>33</v>
      </c>
      <c r="B27" s="17">
        <f>Intra!B27+Inter!B27+Foreign!B27</f>
        <v>99</v>
      </c>
      <c r="C27" s="18">
        <f>((SQRT((Intra!C27/1.645)^2+(Inter!C27/1.645)^2+(Foreign!C27/1.645)^2))*1.645)</f>
        <v>63.976558206893245</v>
      </c>
      <c r="D27" s="19">
        <f t="shared" si="3"/>
        <v>5.636529264404464E-3</v>
      </c>
      <c r="E27" s="17">
        <f>Intra!E27+Inter!E27+Foreign!E27</f>
        <v>23</v>
      </c>
      <c r="F27" s="18">
        <f>((SQRT((Intra!F27/1.645)^2+(Inter!F27/1.645)^2+(Foreign!F27/1.645)^2))*1.645)</f>
        <v>32</v>
      </c>
      <c r="G27" s="19">
        <f t="shared" si="4"/>
        <v>2.1724756777179561E-3</v>
      </c>
      <c r="H27" s="17">
        <f>Intra!H27+Inter!H27+Foreign!H27</f>
        <v>76</v>
      </c>
      <c r="I27" s="22">
        <f>((SQRT((Intra!I27/1.645)^2+(Inter!I27/1.645)^2+(Foreign!I27/1.645)^2))*1.645)</f>
        <v>71.533209071032175</v>
      </c>
    </row>
    <row r="28" spans="1:9" s="5" customFormat="1" x14ac:dyDescent="0.3">
      <c r="A28" s="20" t="s">
        <v>34</v>
      </c>
      <c r="B28" s="17">
        <f>Intra!B28+Inter!B28+Foreign!B28</f>
        <v>285</v>
      </c>
      <c r="C28" s="18">
        <f>((SQRT((Intra!C28/1.645)^2+(Inter!C28/1.645)^2+(Foreign!C28/1.645)^2))*1.645)</f>
        <v>265.52024404930035</v>
      </c>
      <c r="D28" s="19">
        <f t="shared" si="3"/>
        <v>1.6226372124800728E-2</v>
      </c>
      <c r="E28" s="17">
        <f>Intra!E28+Inter!E28+Foreign!E28</f>
        <v>93</v>
      </c>
      <c r="F28" s="18">
        <f>((SQRT((Intra!F28/1.645)^2+(Inter!F28/1.645)^2+(Foreign!F28/1.645)^2))*1.645)</f>
        <v>80.993826925266347</v>
      </c>
      <c r="G28" s="19">
        <f t="shared" si="4"/>
        <v>8.7843581751204311E-3</v>
      </c>
      <c r="H28" s="17">
        <f>Intra!H28+Inter!H28+Foreign!H28</f>
        <v>192</v>
      </c>
      <c r="I28" s="22">
        <f>((SQRT((Intra!I28/1.645)^2+(Inter!I28/1.645)^2+(Foreign!I28/1.645)^2))*1.645)</f>
        <v>277.59863112054421</v>
      </c>
    </row>
    <row r="29" spans="1:9" s="5" customFormat="1" x14ac:dyDescent="0.3">
      <c r="A29" s="20" t="s">
        <v>35</v>
      </c>
      <c r="B29" s="17">
        <f>Intra!B29+Inter!B29+Foreign!B29</f>
        <v>114</v>
      </c>
      <c r="C29" s="18">
        <f>((SQRT((Intra!C29/1.645)^2+(Inter!C29/1.645)^2+(Foreign!C29/1.645)^2))*1.645)</f>
        <v>93.252345814998137</v>
      </c>
      <c r="D29" s="19">
        <f t="shared" si="3"/>
        <v>6.4905488499202918E-3</v>
      </c>
      <c r="E29" s="17">
        <f>Intra!E29+Inter!E29+Foreign!E29</f>
        <v>54</v>
      </c>
      <c r="F29" s="18">
        <f>((SQRT((Intra!F29/1.645)^2+(Inter!F29/1.645)^2+(Foreign!F29/1.645)^2))*1.645)</f>
        <v>46</v>
      </c>
      <c r="G29" s="19">
        <f t="shared" si="4"/>
        <v>5.1005950694247666E-3</v>
      </c>
      <c r="H29" s="17">
        <f>Intra!H29+Inter!H29+Foreign!H29</f>
        <v>60</v>
      </c>
      <c r="I29" s="22">
        <f>((SQRT((Intra!I29/1.645)^2+(Inter!I29/1.645)^2+(Foreign!I29/1.645)^2))*1.645)</f>
        <v>103.98076745244768</v>
      </c>
    </row>
    <row r="30" spans="1:9" x14ac:dyDescent="0.3">
      <c r="A30" s="34" t="s">
        <v>36</v>
      </c>
      <c r="B30" s="17">
        <f>Intra!B30+Inter!B30+Foreign!B30</f>
        <v>123</v>
      </c>
      <c r="C30" s="18">
        <f>((SQRT((Intra!C30/1.645)^2+(Inter!C30/1.645)^2+(Foreign!C30/1.645)^2))*1.645)</f>
        <v>105.80170130957252</v>
      </c>
      <c r="D30" s="19">
        <f t="shared" si="3"/>
        <v>7.0029606012297881E-3</v>
      </c>
      <c r="E30" s="17">
        <f>Intra!E30+Inter!E30+Foreign!E30</f>
        <v>67</v>
      </c>
      <c r="F30" s="18">
        <f>((SQRT((Intra!F30/1.645)^2+(Inter!F30/1.645)^2+(Foreign!F30/1.645)^2))*1.645)</f>
        <v>62.801273872430329</v>
      </c>
      <c r="G30" s="19">
        <f t="shared" si="4"/>
        <v>6.3285161046566542E-3</v>
      </c>
      <c r="H30" s="17">
        <f>Intra!H30+Inter!H30+Foreign!H30</f>
        <v>56</v>
      </c>
      <c r="I30" s="22">
        <f>((SQRT((Intra!I30/1.645)^2+(Inter!I30/1.645)^2+(Foreign!I30/1.645)^2))*1.645)</f>
        <v>123.03657992645927</v>
      </c>
    </row>
    <row r="31" spans="1:9" s="5" customFormat="1" x14ac:dyDescent="0.3">
      <c r="A31" s="35" t="s">
        <v>38</v>
      </c>
      <c r="B31" s="17">
        <f>Intra!B31+Inter!B31+Foreign!B31</f>
        <v>117</v>
      </c>
      <c r="C31" s="18">
        <f>((SQRT((Intra!C31/1.645)^2+(Inter!C31/1.645)^2+(Foreign!C31/1.645)^2))*1.645)</f>
        <v>71.063352017759485</v>
      </c>
      <c r="D31" s="19">
        <f t="shared" si="3"/>
        <v>6.6613527670234575E-3</v>
      </c>
      <c r="E31" s="17">
        <f>Intra!E31+Inter!E31+Foreign!E31</f>
        <v>64</v>
      </c>
      <c r="F31" s="18">
        <f>((SQRT((Intra!F31/1.645)^2+(Inter!F31/1.645)^2+(Foreign!F31/1.645)^2))*1.645)</f>
        <v>56</v>
      </c>
      <c r="G31" s="19">
        <f t="shared" si="4"/>
        <v>6.0451497119108338E-3</v>
      </c>
      <c r="H31" s="17">
        <f>Intra!H31+Inter!H31+Foreign!H31</f>
        <v>53</v>
      </c>
      <c r="I31" s="22">
        <f>((SQRT((Intra!I31/1.645)^2+(Inter!I31/1.645)^2+(Foreign!I31/1.645)^2))*1.645)</f>
        <v>90.476516290140154</v>
      </c>
    </row>
    <row r="32" spans="1:9" s="5" customFormat="1" x14ac:dyDescent="0.3">
      <c r="A32" s="34" t="s">
        <v>37</v>
      </c>
      <c r="B32" s="17">
        <f>Intra!B32+Inter!B32+Foreign!B32</f>
        <v>52</v>
      </c>
      <c r="C32" s="18">
        <f>((SQRT((Intra!C32/1.645)^2+(Inter!C32/1.645)^2+(Foreign!C32/1.645)^2))*1.645)</f>
        <v>89</v>
      </c>
      <c r="D32" s="19">
        <f t="shared" si="3"/>
        <v>2.960601229788203E-3</v>
      </c>
      <c r="E32" s="17">
        <f>Intra!E32+Inter!E32+Foreign!E32</f>
        <v>12</v>
      </c>
      <c r="F32" s="18">
        <f>((SQRT((Intra!F32/1.645)^2+(Inter!F32/1.645)^2+(Foreign!F32/1.645)^2))*1.645)</f>
        <v>19</v>
      </c>
      <c r="G32" s="19">
        <f t="shared" si="4"/>
        <v>1.1334655709832814E-3</v>
      </c>
      <c r="H32" s="17">
        <f>Intra!H32+Inter!H32+Foreign!H32</f>
        <v>40</v>
      </c>
      <c r="I32" s="22">
        <f>((SQRT((Intra!I32/1.645)^2+(Inter!I32/1.645)^2+(Foreign!I32/1.645)^2))*1.645)</f>
        <v>91.005494339627646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17564</v>
      </c>
      <c r="C35" s="18">
        <f>((SQRT((Intra!C35/1.645)^2+(Inter!C35/1.645)^2+(Foreign!C35/1.645)^2))*1.645)</f>
        <v>1470.9680485992887</v>
      </c>
      <c r="D35" s="19">
        <f>B35/B$35</f>
        <v>1</v>
      </c>
      <c r="E35" s="17">
        <f>Intra!E35+Inter!E35+Foreign!E35</f>
        <v>10587</v>
      </c>
      <c r="F35" s="18">
        <f>((SQRT((Intra!F35/1.645)^2+(Inter!F35/1.645)^2+(Foreign!F35/1.645)^2))*1.645)</f>
        <v>1062.6052889008222</v>
      </c>
      <c r="G35" s="19">
        <f>E35/E$35</f>
        <v>1</v>
      </c>
      <c r="H35" s="17">
        <f>Intra!H35+Inter!H35+Foreign!H35</f>
        <v>6977</v>
      </c>
      <c r="I35" s="22">
        <f>((SQRT((Intra!I35/1.645)^2+(Inter!I35/1.645)^2+(Foreign!I35/1.645)^2))*1.645)</f>
        <v>1814.6286121407875</v>
      </c>
    </row>
    <row r="36" spans="1:9" ht="28.8" x14ac:dyDescent="0.3">
      <c r="A36" s="20" t="s">
        <v>39</v>
      </c>
      <c r="B36" s="17">
        <f>Intra!B36+Inter!B36+Foreign!B36</f>
        <v>15660</v>
      </c>
      <c r="C36" s="18">
        <f>((SQRT((Intra!C36/1.645)^2+(Inter!C36/1.645)^2+(Foreign!C36/1.645)^2))*1.645)</f>
        <v>1421.1048518670254</v>
      </c>
      <c r="D36" s="19">
        <f t="shared" ref="D36:D39" si="5">B36/B$35</f>
        <v>0.89159644727852427</v>
      </c>
      <c r="E36" s="17">
        <f>Intra!E36+Inter!E36+Foreign!E36</f>
        <v>9758</v>
      </c>
      <c r="F36" s="18">
        <f>((SQRT((Intra!F36/1.645)^2+(Inter!F36/1.645)^2+(Foreign!F36/1.645)^2))*1.645)</f>
        <v>1038.7805350505948</v>
      </c>
      <c r="G36" s="19">
        <f t="shared" ref="G36:G39" si="6">E36/E$35</f>
        <v>0.92169642013790498</v>
      </c>
      <c r="H36" s="17">
        <f>Intra!H36+Inter!H36+Foreign!H36</f>
        <v>5902</v>
      </c>
      <c r="I36" s="22">
        <f>((SQRT((Intra!I36/1.645)^2+(Inter!I36/1.645)^2+(Foreign!I36/1.645)^2))*1.645)</f>
        <v>1760.2852041643707</v>
      </c>
    </row>
    <row r="37" spans="1:9" ht="28.8" x14ac:dyDescent="0.3">
      <c r="A37" s="20" t="s">
        <v>40</v>
      </c>
      <c r="B37" s="17">
        <f>Intra!B37+Inter!B37+Foreign!B37</f>
        <v>791</v>
      </c>
      <c r="C37" s="18">
        <f>((SQRT((Intra!C37/1.645)^2+(Inter!C37/1.645)^2+(Foreign!C37/1.645)^2))*1.645)</f>
        <v>292.50982889468855</v>
      </c>
      <c r="D37" s="19">
        <f t="shared" si="5"/>
        <v>4.5035299476201322E-2</v>
      </c>
      <c r="E37" s="17">
        <f>Intra!E37+Inter!E37+Foreign!E37</f>
        <v>107</v>
      </c>
      <c r="F37" s="18">
        <f>((SQRT((Intra!F37/1.645)^2+(Inter!F37/1.645)^2+(Foreign!F37/1.645)^2))*1.645)</f>
        <v>75.213030785895072</v>
      </c>
      <c r="G37" s="19">
        <f t="shared" si="6"/>
        <v>1.0106734674600926E-2</v>
      </c>
      <c r="H37" s="17">
        <f>Intra!H37+Inter!H37+Foreign!H37</f>
        <v>684</v>
      </c>
      <c r="I37" s="22">
        <f>((SQRT((Intra!I37/1.645)^2+(Inter!I37/1.645)^2+(Foreign!I37/1.645)^2))*1.645)</f>
        <v>302.02483341606194</v>
      </c>
    </row>
    <row r="38" spans="1:9" ht="28.8" x14ac:dyDescent="0.3">
      <c r="A38" s="20" t="s">
        <v>41</v>
      </c>
      <c r="B38" s="17">
        <f>Intra!B38+Inter!B38+Foreign!B38</f>
        <v>327</v>
      </c>
      <c r="C38" s="18">
        <f>((SQRT((Intra!C38/1.645)^2+(Inter!C38/1.645)^2+(Foreign!C38/1.645)^2))*1.645)</f>
        <v>124.5792920191795</v>
      </c>
      <c r="D38" s="19">
        <f t="shared" si="5"/>
        <v>1.8617626964245047E-2</v>
      </c>
      <c r="E38" s="17">
        <f>Intra!E38+Inter!E38+Foreign!E38</f>
        <v>231</v>
      </c>
      <c r="F38" s="18">
        <f>((SQRT((Intra!F38/1.645)^2+(Inter!F38/1.645)^2+(Foreign!F38/1.645)^2))*1.645)</f>
        <v>119.86659251017358</v>
      </c>
      <c r="G38" s="19">
        <f t="shared" si="6"/>
        <v>2.1819212241428167E-2</v>
      </c>
      <c r="H38" s="17">
        <f>Intra!H38+Inter!H38+Foreign!H38</f>
        <v>96</v>
      </c>
      <c r="I38" s="22">
        <f>((SQRT((Intra!I38/1.645)^2+(Inter!I38/1.645)^2+(Foreign!I38/1.645)^2))*1.645)</f>
        <v>172.88146227979448</v>
      </c>
    </row>
    <row r="39" spans="1:9" ht="28.8" x14ac:dyDescent="0.3">
      <c r="A39" s="24" t="s">
        <v>42</v>
      </c>
      <c r="B39" s="25">
        <f>Intra!B39+Inter!B39+Foreign!B39</f>
        <v>734</v>
      </c>
      <c r="C39" s="26">
        <f>((SQRT((Intra!C39/1.645)^2+(Inter!C39/1.645)^2+(Foreign!C39/1.645)^2))*1.645)</f>
        <v>199.40411229460639</v>
      </c>
      <c r="D39" s="27">
        <f t="shared" si="5"/>
        <v>4.1790025051241173E-2</v>
      </c>
      <c r="E39" s="25">
        <f>Intra!E39+Inter!E39+Foreign!E39</f>
        <v>491</v>
      </c>
      <c r="F39" s="26">
        <f>((SQRT((Intra!F39/1.645)^2+(Inter!F39/1.645)^2+(Foreign!F39/1.645)^2))*1.645)</f>
        <v>173.1040149736568</v>
      </c>
      <c r="G39" s="27">
        <f t="shared" si="6"/>
        <v>4.6377632946065929E-2</v>
      </c>
      <c r="H39" s="25">
        <f>Intra!H39+Inter!H39+Foreign!H39</f>
        <v>243</v>
      </c>
      <c r="I39" s="28">
        <f>((SQRT((Intra!I39/1.645)^2+(Inter!I39/1.645)^2+(Foreign!I39/1.645)^2))*1.645)</f>
        <v>264.05870559404025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Southern Maryland Region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8047</v>
      </c>
      <c r="C8" s="45">
        <v>976</v>
      </c>
      <c r="D8" s="19">
        <f>B8/B$8</f>
        <v>1</v>
      </c>
      <c r="E8" s="15">
        <v>7333</v>
      </c>
      <c r="F8" s="45">
        <v>873</v>
      </c>
      <c r="G8" s="19">
        <f t="shared" ref="G8:G10" si="0">E8/E$8</f>
        <v>1</v>
      </c>
      <c r="H8" s="38">
        <f t="shared" ref="H8:H11" si="1">B8-E8</f>
        <v>714</v>
      </c>
      <c r="I8" s="39">
        <f>((SQRT((C8/1.645)^2+(F8/1.645)^2)))*1.645</f>
        <v>1309.4674490036016</v>
      </c>
    </row>
    <row r="9" spans="1:9" x14ac:dyDescent="0.3">
      <c r="A9" s="32" t="str">
        <f>Total!A9</f>
        <v>Speak only English</v>
      </c>
      <c r="B9" s="15">
        <v>7297</v>
      </c>
      <c r="C9" s="45">
        <v>957</v>
      </c>
      <c r="D9" s="19">
        <f>B9/B$8</f>
        <v>0.90679756430968061</v>
      </c>
      <c r="E9" s="15">
        <v>6760</v>
      </c>
      <c r="F9" s="45">
        <v>854</v>
      </c>
      <c r="G9" s="19">
        <f t="shared" si="0"/>
        <v>0.92186008454929769</v>
      </c>
      <c r="H9" s="38">
        <f t="shared" si="1"/>
        <v>537</v>
      </c>
      <c r="I9" s="39">
        <f t="shared" ref="I9:I11" si="2">((SQRT((C9/1.645)^2+(F9/1.645)^2)))*1.645</f>
        <v>1282.6398559221523</v>
      </c>
    </row>
    <row r="10" spans="1:9" ht="28.8" x14ac:dyDescent="0.3">
      <c r="A10" s="32" t="str">
        <f>Total!A10</f>
        <v>Speak a language other than English, speak English "very well"</v>
      </c>
      <c r="B10" s="15">
        <v>494</v>
      </c>
      <c r="C10" s="45">
        <v>156</v>
      </c>
      <c r="D10" s="19">
        <f>B10/B$8</f>
        <v>6.1389337641357025E-2</v>
      </c>
      <c r="E10" s="15">
        <v>444</v>
      </c>
      <c r="F10" s="45">
        <v>159</v>
      </c>
      <c r="G10" s="19">
        <f t="shared" si="0"/>
        <v>6.054820673666985E-2</v>
      </c>
      <c r="H10" s="38">
        <f t="shared" si="1"/>
        <v>50</v>
      </c>
      <c r="I10" s="39">
        <f t="shared" si="2"/>
        <v>222.74873737015886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256</v>
      </c>
      <c r="C11" s="45">
        <v>113</v>
      </c>
      <c r="D11" s="19">
        <f>B11/B$8</f>
        <v>3.1813098048962346E-2</v>
      </c>
      <c r="E11" s="15">
        <v>129</v>
      </c>
      <c r="F11" s="45">
        <v>81</v>
      </c>
      <c r="G11" s="19">
        <f>E11/E$8</f>
        <v>1.7591708714032456E-2</v>
      </c>
      <c r="H11" s="38">
        <f t="shared" si="1"/>
        <v>127</v>
      </c>
      <c r="I11" s="39">
        <f t="shared" si="2"/>
        <v>139.03237033151666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8673</v>
      </c>
      <c r="C14" s="47">
        <v>930</v>
      </c>
      <c r="D14" s="19">
        <f>B14/B$14</f>
        <v>1</v>
      </c>
      <c r="E14" s="48">
        <v>7828</v>
      </c>
      <c r="F14" s="48">
        <v>817</v>
      </c>
      <c r="G14" s="19">
        <f>E14/E$14</f>
        <v>1</v>
      </c>
      <c r="H14" s="17">
        <f t="shared" ref="H14:H20" si="3">B14-E14</f>
        <v>845</v>
      </c>
      <c r="I14" s="22">
        <f t="shared" ref="I14:I20" si="4">((SQRT((C14/1.645)^2+(F14/1.645)^2)))*1.645</f>
        <v>1237.8970070244131</v>
      </c>
    </row>
    <row r="15" spans="1:9" ht="28.8" x14ac:dyDescent="0.3">
      <c r="A15" s="32" t="str">
        <f>Total!A15</f>
        <v>Same state as current residence and residence 1 year ago</v>
      </c>
      <c r="B15" s="46">
        <v>3940</v>
      </c>
      <c r="C15" s="47">
        <v>692</v>
      </c>
      <c r="D15" s="19">
        <f>B15/B$14</f>
        <v>0.45428340827856567</v>
      </c>
      <c r="E15" s="48">
        <v>4121</v>
      </c>
      <c r="F15" s="48">
        <v>602</v>
      </c>
      <c r="G15" s="19">
        <f>E15/E$14</f>
        <v>0.52644353602452731</v>
      </c>
      <c r="H15" s="17">
        <f t="shared" si="3"/>
        <v>-181</v>
      </c>
      <c r="I15" s="22">
        <f t="shared" si="4"/>
        <v>917.2066288465212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4082</v>
      </c>
      <c r="C18" s="47">
        <v>592</v>
      </c>
      <c r="D18" s="19">
        <f t="shared" si="5"/>
        <v>0.47065605903378299</v>
      </c>
      <c r="E18" s="48">
        <v>3060</v>
      </c>
      <c r="F18" s="48">
        <v>514</v>
      </c>
      <c r="G18" s="19">
        <f t="shared" si="6"/>
        <v>0.39090444557996934</v>
      </c>
      <c r="H18" s="17">
        <f t="shared" si="3"/>
        <v>1022</v>
      </c>
      <c r="I18" s="22">
        <f t="shared" si="4"/>
        <v>784.00255101625794</v>
      </c>
    </row>
    <row r="19" spans="1:9" x14ac:dyDescent="0.3">
      <c r="A19" s="32" t="str">
        <f>Total!A19</f>
        <v>Born in U.S. Island Area</v>
      </c>
      <c r="B19" s="46">
        <v>0</v>
      </c>
      <c r="C19" s="47">
        <v>0</v>
      </c>
      <c r="D19" s="19">
        <f t="shared" si="5"/>
        <v>0</v>
      </c>
      <c r="E19" s="48">
        <v>0</v>
      </c>
      <c r="F19" s="48">
        <v>0</v>
      </c>
      <c r="G19" s="19">
        <f t="shared" si="6"/>
        <v>0</v>
      </c>
      <c r="H19" s="17">
        <f t="shared" si="3"/>
        <v>0</v>
      </c>
      <c r="I19" s="22">
        <f t="shared" si="4"/>
        <v>0</v>
      </c>
    </row>
    <row r="20" spans="1:9" x14ac:dyDescent="0.3">
      <c r="A20" s="32" t="str">
        <f>Total!A20</f>
        <v>Born in Germany</v>
      </c>
      <c r="B20" s="46">
        <v>16</v>
      </c>
      <c r="C20" s="47">
        <v>25</v>
      </c>
      <c r="D20" s="19">
        <f t="shared" si="5"/>
        <v>1.8448057188977286E-3</v>
      </c>
      <c r="E20" s="48">
        <v>140</v>
      </c>
      <c r="F20" s="48">
        <v>105</v>
      </c>
      <c r="G20" s="19">
        <f t="shared" si="6"/>
        <v>1.7884517118037811E-2</v>
      </c>
      <c r="H20" s="17">
        <f t="shared" si="3"/>
        <v>-124</v>
      </c>
      <c r="I20" s="22">
        <f t="shared" si="4"/>
        <v>107.93516572461451</v>
      </c>
    </row>
    <row r="21" spans="1:9" s="5" customFormat="1" x14ac:dyDescent="0.3">
      <c r="A21" s="32" t="str">
        <f>Total!A21</f>
        <v>Born in remainder of Europe</v>
      </c>
      <c r="B21" s="46">
        <v>88</v>
      </c>
      <c r="C21" s="47">
        <v>61</v>
      </c>
      <c r="D21" s="19">
        <f t="shared" si="5"/>
        <v>1.0146431453937507E-2</v>
      </c>
      <c r="E21" s="48">
        <v>196</v>
      </c>
      <c r="F21" s="48">
        <v>119</v>
      </c>
      <c r="G21" s="19">
        <f t="shared" si="6"/>
        <v>2.5038323965252938E-2</v>
      </c>
      <c r="H21" s="17">
        <f t="shared" ref="H21:H32" si="7">B21-E21</f>
        <v>-108</v>
      </c>
      <c r="I21" s="22">
        <f t="shared" ref="I21:I32" si="8">((SQRT((C21/1.645)^2+(F21/1.645)^2)))*1.645</f>
        <v>133.7235955244997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9</v>
      </c>
      <c r="C22" s="47">
        <v>16</v>
      </c>
      <c r="D22" s="19">
        <f t="shared" si="5"/>
        <v>1.0377032168799724E-3</v>
      </c>
      <c r="E22" s="48">
        <v>0</v>
      </c>
      <c r="F22" s="48">
        <v>0</v>
      </c>
      <c r="G22" s="19">
        <f t="shared" si="6"/>
        <v>0</v>
      </c>
      <c r="H22" s="17">
        <f t="shared" si="7"/>
        <v>9</v>
      </c>
      <c r="I22" s="22">
        <f t="shared" si="8"/>
        <v>16</v>
      </c>
    </row>
    <row r="23" spans="1:9" s="5" customFormat="1" x14ac:dyDescent="0.3">
      <c r="A23" s="32" t="str">
        <f>Total!A23</f>
        <v>Born in India</v>
      </c>
      <c r="B23" s="46">
        <v>88</v>
      </c>
      <c r="C23" s="47">
        <v>78</v>
      </c>
      <c r="D23" s="19">
        <f t="shared" si="5"/>
        <v>1.0146431453937507E-2</v>
      </c>
      <c r="E23" s="48">
        <v>2</v>
      </c>
      <c r="F23" s="48">
        <v>21</v>
      </c>
      <c r="G23" s="19">
        <f t="shared" si="6"/>
        <v>2.554931016862545E-4</v>
      </c>
      <c r="H23" s="17">
        <f t="shared" si="7"/>
        <v>86</v>
      </c>
      <c r="I23" s="22">
        <f t="shared" si="8"/>
        <v>80.777472107017559</v>
      </c>
    </row>
    <row r="24" spans="1:9" s="5" customFormat="1" x14ac:dyDescent="0.3">
      <c r="A24" s="32" t="str">
        <f>Total!A24</f>
        <v>Born in the Philippines</v>
      </c>
      <c r="B24" s="46">
        <v>75</v>
      </c>
      <c r="C24" s="47">
        <v>89</v>
      </c>
      <c r="D24" s="19">
        <f t="shared" si="5"/>
        <v>8.6475268073331023E-3</v>
      </c>
      <c r="E24" s="48">
        <v>11</v>
      </c>
      <c r="F24" s="48">
        <v>18</v>
      </c>
      <c r="G24" s="19">
        <f t="shared" si="6"/>
        <v>1.4052120592743995E-3</v>
      </c>
      <c r="H24" s="17">
        <f t="shared" si="7"/>
        <v>64</v>
      </c>
      <c r="I24" s="22">
        <f t="shared" si="8"/>
        <v>90.801982357215095</v>
      </c>
    </row>
    <row r="25" spans="1:9" s="5" customFormat="1" x14ac:dyDescent="0.3">
      <c r="A25" s="32" t="str">
        <f>Total!A25</f>
        <v>Born in remainder of Asia</v>
      </c>
      <c r="B25" s="46">
        <v>94</v>
      </c>
      <c r="C25" s="47">
        <v>64</v>
      </c>
      <c r="D25" s="19">
        <f t="shared" si="5"/>
        <v>1.0838233598524155E-2</v>
      </c>
      <c r="E25" s="48">
        <v>52</v>
      </c>
      <c r="F25" s="48">
        <v>48</v>
      </c>
      <c r="G25" s="19">
        <f t="shared" si="6"/>
        <v>6.6428206438426162E-3</v>
      </c>
      <c r="H25" s="17">
        <f t="shared" si="7"/>
        <v>42</v>
      </c>
      <c r="I25" s="22">
        <f t="shared" si="8"/>
        <v>80</v>
      </c>
    </row>
    <row r="26" spans="1:9" s="5" customFormat="1" x14ac:dyDescent="0.3">
      <c r="A26" s="32" t="str">
        <f>Total!A26</f>
        <v>Born in Northern America</v>
      </c>
      <c r="B26" s="46">
        <v>0</v>
      </c>
      <c r="C26" s="47">
        <v>0</v>
      </c>
      <c r="D26" s="19">
        <f t="shared" si="5"/>
        <v>0</v>
      </c>
      <c r="E26" s="48">
        <v>0</v>
      </c>
      <c r="F26" s="48">
        <v>0</v>
      </c>
      <c r="G26" s="19">
        <f t="shared" si="6"/>
        <v>0</v>
      </c>
      <c r="H26" s="17">
        <f t="shared" si="7"/>
        <v>0</v>
      </c>
      <c r="I26" s="22">
        <f t="shared" si="8"/>
        <v>0</v>
      </c>
    </row>
    <row r="27" spans="1:9" s="5" customFormat="1" x14ac:dyDescent="0.3">
      <c r="A27" s="32" t="str">
        <f>Total!A27</f>
        <v>Born in Mexico</v>
      </c>
      <c r="B27" s="46">
        <v>80</v>
      </c>
      <c r="C27" s="47">
        <v>58</v>
      </c>
      <c r="D27" s="19">
        <f t="shared" si="5"/>
        <v>9.2240285944886428E-3</v>
      </c>
      <c r="E27" s="48">
        <v>23</v>
      </c>
      <c r="F27" s="48">
        <v>32</v>
      </c>
      <c r="G27" s="19">
        <f t="shared" si="6"/>
        <v>2.9381706693919264E-3</v>
      </c>
      <c r="H27" s="17">
        <f t="shared" si="7"/>
        <v>57</v>
      </c>
      <c r="I27" s="22">
        <f t="shared" si="8"/>
        <v>66.241980646716783</v>
      </c>
    </row>
    <row r="28" spans="1:9" s="5" customFormat="1" x14ac:dyDescent="0.3">
      <c r="A28" s="32" t="str">
        <f>Total!A28</f>
        <v>Born in remainder of Central America</v>
      </c>
      <c r="B28" s="46">
        <v>75</v>
      </c>
      <c r="C28" s="47">
        <v>74</v>
      </c>
      <c r="D28" s="19">
        <f t="shared" si="5"/>
        <v>8.6475268073331023E-3</v>
      </c>
      <c r="E28" s="48">
        <v>76</v>
      </c>
      <c r="F28" s="48">
        <v>76</v>
      </c>
      <c r="G28" s="19">
        <f t="shared" si="6"/>
        <v>9.7087378640776691E-3</v>
      </c>
      <c r="H28" s="17">
        <f t="shared" si="7"/>
        <v>-1</v>
      </c>
      <c r="I28" s="22">
        <f t="shared" si="8"/>
        <v>106.07544484940897</v>
      </c>
    </row>
    <row r="29" spans="1:9" s="5" customFormat="1" x14ac:dyDescent="0.3">
      <c r="A29" s="32" t="str">
        <f>Total!A29</f>
        <v>Born in the Caribbean</v>
      </c>
      <c r="B29" s="46">
        <v>12</v>
      </c>
      <c r="C29" s="47">
        <v>20</v>
      </c>
      <c r="D29" s="19">
        <f t="shared" si="5"/>
        <v>1.3836042891732965E-3</v>
      </c>
      <c r="E29" s="48">
        <v>54</v>
      </c>
      <c r="F29" s="48">
        <v>46</v>
      </c>
      <c r="G29" s="19">
        <f t="shared" si="6"/>
        <v>6.8983137455288709E-3</v>
      </c>
      <c r="H29" s="17">
        <f t="shared" si="7"/>
        <v>-42</v>
      </c>
      <c r="I29" s="22">
        <f t="shared" si="8"/>
        <v>50.159744815937813</v>
      </c>
    </row>
    <row r="30" spans="1:9" s="5" customFormat="1" x14ac:dyDescent="0.3">
      <c r="A30" s="42" t="str">
        <f>Total!A30</f>
        <v>Born in South America</v>
      </c>
      <c r="B30" s="46">
        <v>7</v>
      </c>
      <c r="C30" s="47">
        <v>13</v>
      </c>
      <c r="D30" s="19">
        <f t="shared" si="5"/>
        <v>8.0710250201775622E-4</v>
      </c>
      <c r="E30" s="48">
        <v>29</v>
      </c>
      <c r="F30" s="48">
        <v>38</v>
      </c>
      <c r="G30" s="19">
        <f t="shared" si="6"/>
        <v>3.7046499744506898E-3</v>
      </c>
      <c r="H30" s="17">
        <f t="shared" si="7"/>
        <v>-22</v>
      </c>
      <c r="I30" s="22">
        <f t="shared" si="8"/>
        <v>40.162171256046406</v>
      </c>
    </row>
    <row r="31" spans="1:9" s="5" customFormat="1" x14ac:dyDescent="0.3">
      <c r="A31" s="40" t="str">
        <f>Total!A31</f>
        <v>Born in Africa</v>
      </c>
      <c r="B31" s="46">
        <v>107</v>
      </c>
      <c r="C31" s="47">
        <v>69</v>
      </c>
      <c r="D31" s="19">
        <f t="shared" si="5"/>
        <v>1.2337138245128559E-2</v>
      </c>
      <c r="E31" s="48">
        <v>64</v>
      </c>
      <c r="F31" s="48">
        <v>56</v>
      </c>
      <c r="G31" s="19">
        <f t="shared" si="6"/>
        <v>8.1757792539601439E-3</v>
      </c>
      <c r="H31" s="17">
        <f t="shared" si="7"/>
        <v>43</v>
      </c>
      <c r="I31" s="22">
        <f t="shared" si="8"/>
        <v>88.865066252155572</v>
      </c>
    </row>
    <row r="32" spans="1:9" s="5" customFormat="1" x14ac:dyDescent="0.3">
      <c r="A32" s="42" t="str">
        <f>Total!A32</f>
        <v>Born in Oceania or At Sea</v>
      </c>
      <c r="B32" s="46">
        <v>0</v>
      </c>
      <c r="C32" s="47">
        <v>0</v>
      </c>
      <c r="D32" s="19">
        <f t="shared" si="5"/>
        <v>0</v>
      </c>
      <c r="E32" s="48">
        <v>0</v>
      </c>
      <c r="F32" s="48">
        <v>0</v>
      </c>
      <c r="G32" s="19">
        <f t="shared" si="6"/>
        <v>0</v>
      </c>
      <c r="H32" s="17">
        <f t="shared" si="7"/>
        <v>0</v>
      </c>
      <c r="I32" s="22">
        <f t="shared" si="8"/>
        <v>0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8673</v>
      </c>
      <c r="C35" s="18">
        <v>1037</v>
      </c>
      <c r="D35" s="19">
        <f>B35/B$35</f>
        <v>1</v>
      </c>
      <c r="E35" s="17">
        <v>7828</v>
      </c>
      <c r="F35" s="18">
        <v>911</v>
      </c>
      <c r="G35" s="19">
        <f>E35/E$35</f>
        <v>1</v>
      </c>
      <c r="H35" s="17">
        <f t="shared" ref="H35:H39" si="9">B35-E35</f>
        <v>845</v>
      </c>
      <c r="I35" s="22">
        <f t="shared" ref="I35:I39" si="10">((SQRT((C35/1.645)^2+(F35/1.645)^2)))*1.645</f>
        <v>1380.3224261019598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8011</v>
      </c>
      <c r="C36" s="18">
        <v>1021</v>
      </c>
      <c r="D36" s="19">
        <f t="shared" ref="D36:D39" si="11">B36/B$35</f>
        <v>0.92367116338060651</v>
      </c>
      <c r="E36" s="17">
        <v>7159</v>
      </c>
      <c r="F36" s="18">
        <v>888</v>
      </c>
      <c r="G36" s="19">
        <f t="shared" ref="G36:G39" si="12">E36/E$35</f>
        <v>0.91453755748594789</v>
      </c>
      <c r="H36" s="17">
        <f t="shared" si="9"/>
        <v>852</v>
      </c>
      <c r="I36" s="22">
        <f t="shared" si="10"/>
        <v>1353.1389433461738</v>
      </c>
    </row>
    <row r="37" spans="1:9" ht="28.8" x14ac:dyDescent="0.3">
      <c r="A37" s="32" t="str">
        <f>Total!A37</f>
        <v>Entered the United States (or Puerto Rico) 5 years ago or less</v>
      </c>
      <c r="B37" s="17">
        <v>160</v>
      </c>
      <c r="C37" s="18">
        <v>103</v>
      </c>
      <c r="D37" s="19">
        <f t="shared" si="11"/>
        <v>1.8448057188977286E-2</v>
      </c>
      <c r="E37" s="17">
        <v>70</v>
      </c>
      <c r="F37" s="18">
        <v>61</v>
      </c>
      <c r="G37" s="19">
        <f t="shared" si="12"/>
        <v>8.9422585590189056E-3</v>
      </c>
      <c r="H37" s="17">
        <f t="shared" si="9"/>
        <v>90</v>
      </c>
      <c r="I37" s="22">
        <f t="shared" si="10"/>
        <v>119.70797801316334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125</v>
      </c>
      <c r="C38" s="18">
        <v>60</v>
      </c>
      <c r="D38" s="19">
        <f t="shared" si="11"/>
        <v>1.4412544678888504E-2</v>
      </c>
      <c r="E38" s="17">
        <v>181</v>
      </c>
      <c r="F38" s="18">
        <v>108</v>
      </c>
      <c r="G38" s="19">
        <f t="shared" si="12"/>
        <v>2.3122125702606029E-2</v>
      </c>
      <c r="H38" s="17">
        <f t="shared" si="9"/>
        <v>-56</v>
      </c>
      <c r="I38" s="22">
        <f t="shared" si="10"/>
        <v>123.547561691844</v>
      </c>
    </row>
    <row r="39" spans="1:9" ht="28.8" x14ac:dyDescent="0.3">
      <c r="A39" s="44" t="str">
        <f>Total!A39</f>
        <v>Entered the United States (or Puerto Rico) 16 years ago or more</v>
      </c>
      <c r="B39" s="25">
        <v>377</v>
      </c>
      <c r="C39" s="26">
        <v>141</v>
      </c>
      <c r="D39" s="27">
        <f t="shared" si="11"/>
        <v>4.346823475152773E-2</v>
      </c>
      <c r="E39" s="25">
        <v>418</v>
      </c>
      <c r="F39" s="26">
        <v>162</v>
      </c>
      <c r="G39" s="27">
        <f t="shared" si="12"/>
        <v>5.3398058252427182E-2</v>
      </c>
      <c r="H39" s="25">
        <f t="shared" si="9"/>
        <v>-41</v>
      </c>
      <c r="I39" s="28">
        <f t="shared" si="10"/>
        <v>214.76731594914531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Southern Maryland Region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7009</v>
      </c>
      <c r="C8" s="48">
        <v>913</v>
      </c>
      <c r="D8" s="19">
        <f t="shared" ref="D8" si="0">B8/B$8</f>
        <v>1</v>
      </c>
      <c r="E8" s="48">
        <v>2611</v>
      </c>
      <c r="F8" s="48">
        <v>523</v>
      </c>
      <c r="G8" s="19">
        <f t="shared" ref="G8" si="1">E8/E$8</f>
        <v>1</v>
      </c>
      <c r="H8" s="38">
        <f t="shared" ref="H8:H11" si="2">B8-E8</f>
        <v>4398</v>
      </c>
      <c r="I8" s="39">
        <f t="shared" ref="I8:I11" si="3">((SQRT((C8/1.645)^2+(F8/1.645)^2)))*1.645</f>
        <v>1052.187245693465</v>
      </c>
    </row>
    <row r="9" spans="1:9" x14ac:dyDescent="0.3">
      <c r="A9" s="32" t="str">
        <f>Total!A9</f>
        <v>Speak only English</v>
      </c>
      <c r="B9" s="48">
        <v>6313</v>
      </c>
      <c r="C9" s="48">
        <v>888</v>
      </c>
      <c r="D9" s="19">
        <f>B9/B$8</f>
        <v>0.90069910115565699</v>
      </c>
      <c r="E9" s="48">
        <v>2464</v>
      </c>
      <c r="F9" s="48">
        <v>517</v>
      </c>
      <c r="G9" s="19">
        <f>E9/E$8</f>
        <v>0.94369973190348522</v>
      </c>
      <c r="H9" s="38">
        <f t="shared" si="2"/>
        <v>3849</v>
      </c>
      <c r="I9" s="39">
        <f t="shared" si="3"/>
        <v>1027.5373472531303</v>
      </c>
    </row>
    <row r="10" spans="1:9" ht="28.8" x14ac:dyDescent="0.3">
      <c r="A10" s="32" t="str">
        <f>Total!A10</f>
        <v>Speak a language other than English, speak English "very well"</v>
      </c>
      <c r="B10" s="48">
        <v>565</v>
      </c>
      <c r="C10" s="48">
        <v>195</v>
      </c>
      <c r="D10" s="19">
        <f>B10/B$8</f>
        <v>8.0610643458410611E-2</v>
      </c>
      <c r="E10" s="48">
        <v>107</v>
      </c>
      <c r="F10" s="48">
        <v>72</v>
      </c>
      <c r="G10" s="19">
        <f>E10/E$8</f>
        <v>4.09804672539257E-2</v>
      </c>
      <c r="H10" s="38">
        <f t="shared" si="2"/>
        <v>458</v>
      </c>
      <c r="I10" s="39">
        <f t="shared" si="3"/>
        <v>207.86774641584009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131</v>
      </c>
      <c r="C11" s="48">
        <v>85</v>
      </c>
      <c r="D11" s="19">
        <f>B11/B$8</f>
        <v>1.8690255385932372E-2</v>
      </c>
      <c r="E11" s="48">
        <v>40</v>
      </c>
      <c r="F11" s="48">
        <v>36</v>
      </c>
      <c r="G11" s="19">
        <f>E11/E$8</f>
        <v>1.5319800842589047E-2</v>
      </c>
      <c r="H11" s="38">
        <f t="shared" si="2"/>
        <v>91</v>
      </c>
      <c r="I11" s="39">
        <f t="shared" si="3"/>
        <v>92.309262807152791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7752</v>
      </c>
      <c r="C14" s="48">
        <v>947</v>
      </c>
      <c r="D14" s="19">
        <f>B14/B$14</f>
        <v>1</v>
      </c>
      <c r="E14" s="48">
        <v>2759</v>
      </c>
      <c r="F14" s="48">
        <v>513</v>
      </c>
      <c r="G14" s="19">
        <f>E14/E$14</f>
        <v>1</v>
      </c>
      <c r="H14" s="17">
        <f t="shared" ref="H14:H32" si="4">B14-E14</f>
        <v>4993</v>
      </c>
      <c r="I14" s="22">
        <f t="shared" ref="I14:I32" si="5">((SQRT((C14/1.645)^2+(F14/1.645)^2)))*1.645</f>
        <v>1077.0227481348757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1701</v>
      </c>
      <c r="C16" s="48">
        <v>402</v>
      </c>
      <c r="D16" s="19">
        <f t="shared" ref="D16:D32" si="6">B16/B$14</f>
        <v>0.21942724458204335</v>
      </c>
      <c r="E16" s="48">
        <v>331</v>
      </c>
      <c r="F16" s="48">
        <v>123</v>
      </c>
      <c r="G16" s="19">
        <f t="shared" ref="G16:G32" si="7">E16/E$14</f>
        <v>0.11997100398695179</v>
      </c>
      <c r="H16" s="17">
        <f t="shared" si="4"/>
        <v>1370</v>
      </c>
      <c r="I16" s="22">
        <f t="shared" si="5"/>
        <v>420.396241657796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1463</v>
      </c>
      <c r="C17" s="48">
        <v>329</v>
      </c>
      <c r="D17" s="19">
        <f t="shared" si="6"/>
        <v>0.18872549019607843</v>
      </c>
      <c r="E17" s="48">
        <v>1053</v>
      </c>
      <c r="F17" s="48">
        <v>391</v>
      </c>
      <c r="G17" s="19">
        <f t="shared" si="7"/>
        <v>0.3816600217470098</v>
      </c>
      <c r="H17" s="17">
        <f t="shared" si="4"/>
        <v>410</v>
      </c>
      <c r="I17" s="22">
        <f t="shared" si="5"/>
        <v>511.00097847264448</v>
      </c>
    </row>
    <row r="18" spans="1:9" ht="28.8" x14ac:dyDescent="0.3">
      <c r="A18" s="32" t="str">
        <f>Total!A18</f>
        <v>Different state than current residence or residence 1 year ago</v>
      </c>
      <c r="B18" s="48">
        <v>3837</v>
      </c>
      <c r="C18" s="48">
        <v>727</v>
      </c>
      <c r="D18" s="19">
        <f t="shared" si="6"/>
        <v>0.49496904024767802</v>
      </c>
      <c r="E18" s="48">
        <v>1215</v>
      </c>
      <c r="F18" s="48">
        <v>295</v>
      </c>
      <c r="G18" s="19">
        <f t="shared" si="7"/>
        <v>0.44037694816962669</v>
      </c>
      <c r="H18" s="17">
        <f t="shared" si="4"/>
        <v>2622</v>
      </c>
      <c r="I18" s="22">
        <f t="shared" si="5"/>
        <v>784.57249505702157</v>
      </c>
    </row>
    <row r="19" spans="1:9" x14ac:dyDescent="0.3">
      <c r="A19" s="32" t="str">
        <f>Total!A19</f>
        <v>Born in U.S. Island Area</v>
      </c>
      <c r="B19" s="48">
        <v>14</v>
      </c>
      <c r="C19" s="48">
        <v>22</v>
      </c>
      <c r="D19" s="19">
        <f t="shared" si="6"/>
        <v>1.805985552115583E-3</v>
      </c>
      <c r="E19" s="48">
        <v>41</v>
      </c>
      <c r="F19" s="48">
        <v>54</v>
      </c>
      <c r="G19" s="19">
        <f t="shared" si="7"/>
        <v>1.4860456687205509E-2</v>
      </c>
      <c r="H19" s="17">
        <f t="shared" si="4"/>
        <v>-27</v>
      </c>
      <c r="I19" s="22">
        <f t="shared" si="5"/>
        <v>58.309518948452997</v>
      </c>
    </row>
    <row r="20" spans="1:9" x14ac:dyDescent="0.3">
      <c r="A20" s="32" t="str">
        <f>Total!A20</f>
        <v>Born in Germany</v>
      </c>
      <c r="B20" s="48">
        <v>15</v>
      </c>
      <c r="C20" s="48">
        <v>31</v>
      </c>
      <c r="D20" s="19">
        <f t="shared" si="6"/>
        <v>1.934984520123839E-3</v>
      </c>
      <c r="E20" s="48">
        <v>11</v>
      </c>
      <c r="F20" s="48">
        <v>16</v>
      </c>
      <c r="G20" s="19">
        <f t="shared" si="7"/>
        <v>3.9869517941283072E-3</v>
      </c>
      <c r="H20" s="17">
        <f t="shared" si="4"/>
        <v>4</v>
      </c>
      <c r="I20" s="22">
        <f t="shared" si="5"/>
        <v>34.885527085024819</v>
      </c>
    </row>
    <row r="21" spans="1:9" x14ac:dyDescent="0.3">
      <c r="A21" s="32" t="str">
        <f>Total!A21</f>
        <v>Born in remainder of Europe</v>
      </c>
      <c r="B21" s="48">
        <v>162</v>
      </c>
      <c r="C21" s="48">
        <v>83</v>
      </c>
      <c r="D21" s="19">
        <f t="shared" si="6"/>
        <v>2.089783281733746E-2</v>
      </c>
      <c r="E21" s="48">
        <v>0</v>
      </c>
      <c r="F21" s="48">
        <v>0</v>
      </c>
      <c r="G21" s="19">
        <f t="shared" si="7"/>
        <v>0</v>
      </c>
      <c r="H21" s="17">
        <f t="shared" si="4"/>
        <v>162</v>
      </c>
      <c r="I21" s="22">
        <f t="shared" si="5"/>
        <v>83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0</v>
      </c>
      <c r="C22" s="48">
        <v>0</v>
      </c>
      <c r="D22" s="19">
        <f t="shared" si="6"/>
        <v>0</v>
      </c>
      <c r="E22" s="48">
        <v>16</v>
      </c>
      <c r="F22" s="48">
        <v>31</v>
      </c>
      <c r="G22" s="19">
        <f t="shared" si="7"/>
        <v>5.7992026096411742E-3</v>
      </c>
      <c r="H22" s="17">
        <f t="shared" si="4"/>
        <v>-16</v>
      </c>
      <c r="I22" s="22">
        <f t="shared" si="5"/>
        <v>31</v>
      </c>
    </row>
    <row r="23" spans="1:9" x14ac:dyDescent="0.3">
      <c r="A23" s="32" t="str">
        <f>Total!A23</f>
        <v>Born in India</v>
      </c>
      <c r="B23" s="48">
        <v>11</v>
      </c>
      <c r="C23" s="48">
        <v>16</v>
      </c>
      <c r="D23" s="19">
        <f t="shared" si="6"/>
        <v>1.4189886480908153E-3</v>
      </c>
      <c r="E23" s="48">
        <v>0</v>
      </c>
      <c r="F23" s="48">
        <v>0</v>
      </c>
      <c r="G23" s="19">
        <f t="shared" si="7"/>
        <v>0</v>
      </c>
      <c r="H23" s="17">
        <f t="shared" si="4"/>
        <v>11</v>
      </c>
      <c r="I23" s="22">
        <f t="shared" si="5"/>
        <v>16</v>
      </c>
    </row>
    <row r="24" spans="1:9" x14ac:dyDescent="0.3">
      <c r="A24" s="32" t="str">
        <f>Total!A24</f>
        <v>Born in the Philippines</v>
      </c>
      <c r="B24" s="48">
        <v>25</v>
      </c>
      <c r="C24" s="48">
        <v>26</v>
      </c>
      <c r="D24" s="19">
        <f t="shared" si="6"/>
        <v>3.2249742002063981E-3</v>
      </c>
      <c r="E24" s="48">
        <v>0</v>
      </c>
      <c r="F24" s="48">
        <v>0</v>
      </c>
      <c r="G24" s="19">
        <f t="shared" si="7"/>
        <v>0</v>
      </c>
      <c r="H24" s="17">
        <f t="shared" si="4"/>
        <v>25</v>
      </c>
      <c r="I24" s="22">
        <f t="shared" si="5"/>
        <v>26</v>
      </c>
    </row>
    <row r="25" spans="1:9" x14ac:dyDescent="0.3">
      <c r="A25" s="32" t="str">
        <f>Total!A25</f>
        <v>Born in remainder of Asia</v>
      </c>
      <c r="B25" s="48">
        <v>60</v>
      </c>
      <c r="C25" s="48">
        <v>60</v>
      </c>
      <c r="D25" s="19">
        <f t="shared" si="6"/>
        <v>7.7399380804953561E-3</v>
      </c>
      <c r="E25" s="48">
        <v>25</v>
      </c>
      <c r="F25" s="48">
        <v>32</v>
      </c>
      <c r="G25" s="19">
        <f t="shared" si="7"/>
        <v>9.0612540775643347E-3</v>
      </c>
      <c r="H25" s="17">
        <f t="shared" si="4"/>
        <v>35</v>
      </c>
      <c r="I25" s="22">
        <f t="shared" si="5"/>
        <v>68</v>
      </c>
    </row>
    <row r="26" spans="1:9" x14ac:dyDescent="0.3">
      <c r="A26" s="32" t="str">
        <f>Total!A26</f>
        <v>Born in Northern America</v>
      </c>
      <c r="B26" s="48">
        <v>25</v>
      </c>
      <c r="C26" s="48">
        <v>39</v>
      </c>
      <c r="D26" s="19">
        <f t="shared" si="6"/>
        <v>3.2249742002063981E-3</v>
      </c>
      <c r="E26" s="48">
        <v>0</v>
      </c>
      <c r="F26" s="48">
        <v>0</v>
      </c>
      <c r="G26" s="19">
        <f t="shared" si="7"/>
        <v>0</v>
      </c>
      <c r="H26" s="17">
        <f t="shared" si="4"/>
        <v>25</v>
      </c>
      <c r="I26" s="22">
        <f t="shared" si="5"/>
        <v>39</v>
      </c>
    </row>
    <row r="27" spans="1:9" x14ac:dyDescent="0.3">
      <c r="A27" s="32" t="str">
        <f>Total!A27</f>
        <v>Born in Mexico</v>
      </c>
      <c r="B27" s="48">
        <v>19</v>
      </c>
      <c r="C27" s="48">
        <v>27</v>
      </c>
      <c r="D27" s="19">
        <f t="shared" si="6"/>
        <v>2.4509803921568627E-3</v>
      </c>
      <c r="E27" s="48">
        <v>0</v>
      </c>
      <c r="F27" s="48">
        <v>0</v>
      </c>
      <c r="G27" s="19">
        <f t="shared" si="7"/>
        <v>0</v>
      </c>
      <c r="H27" s="17">
        <f t="shared" si="4"/>
        <v>19</v>
      </c>
      <c r="I27" s="22">
        <f t="shared" si="5"/>
        <v>27</v>
      </c>
    </row>
    <row r="28" spans="1:9" x14ac:dyDescent="0.3">
      <c r="A28" s="32" t="str">
        <f>Total!A28</f>
        <v>Born in remainder of Central America</v>
      </c>
      <c r="B28" s="48">
        <v>210</v>
      </c>
      <c r="C28" s="48">
        <v>255</v>
      </c>
      <c r="D28" s="19">
        <f t="shared" si="6"/>
        <v>2.7089783281733747E-2</v>
      </c>
      <c r="E28" s="48">
        <v>17</v>
      </c>
      <c r="F28" s="48">
        <v>28</v>
      </c>
      <c r="G28" s="19">
        <f t="shared" si="7"/>
        <v>6.1616527727437476E-3</v>
      </c>
      <c r="H28" s="17">
        <f t="shared" si="4"/>
        <v>193</v>
      </c>
      <c r="I28" s="22">
        <f t="shared" si="5"/>
        <v>256.53264899423618</v>
      </c>
    </row>
    <row r="29" spans="1:9" x14ac:dyDescent="0.3">
      <c r="A29" s="32" t="str">
        <f>Total!A29</f>
        <v>Born in the Caribbean</v>
      </c>
      <c r="B29" s="48">
        <v>94</v>
      </c>
      <c r="C29" s="48">
        <v>90</v>
      </c>
      <c r="D29" s="19">
        <f t="shared" si="6"/>
        <v>1.2125902992776058E-2</v>
      </c>
      <c r="E29" s="48">
        <v>0</v>
      </c>
      <c r="F29" s="48">
        <v>0</v>
      </c>
      <c r="G29" s="19">
        <f t="shared" si="7"/>
        <v>0</v>
      </c>
      <c r="H29" s="17">
        <f t="shared" si="4"/>
        <v>94</v>
      </c>
      <c r="I29" s="22">
        <f t="shared" si="5"/>
        <v>90</v>
      </c>
    </row>
    <row r="30" spans="1:9" x14ac:dyDescent="0.3">
      <c r="A30" s="42" t="str">
        <f>Total!A30</f>
        <v>Born in South America</v>
      </c>
      <c r="B30" s="48">
        <v>116</v>
      </c>
      <c r="C30" s="48">
        <v>105</v>
      </c>
      <c r="D30" s="19">
        <f t="shared" si="6"/>
        <v>1.4963880288957688E-2</v>
      </c>
      <c r="E30" s="48">
        <v>38</v>
      </c>
      <c r="F30" s="48">
        <v>50</v>
      </c>
      <c r="G30" s="19">
        <f t="shared" si="7"/>
        <v>1.3773106197897789E-2</v>
      </c>
      <c r="H30" s="17">
        <f t="shared" si="4"/>
        <v>78</v>
      </c>
      <c r="I30" s="22">
        <f t="shared" si="5"/>
        <v>116.29703349613008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f t="shared" si="6"/>
        <v>0</v>
      </c>
      <c r="E31" s="48">
        <v>0</v>
      </c>
      <c r="F31" s="48">
        <v>0</v>
      </c>
      <c r="G31" s="19">
        <f t="shared" si="7"/>
        <v>0</v>
      </c>
      <c r="H31" s="17">
        <f t="shared" si="4"/>
        <v>0</v>
      </c>
      <c r="I31" s="22">
        <f t="shared" si="5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12</v>
      </c>
      <c r="F32" s="48">
        <v>19</v>
      </c>
      <c r="G32" s="19">
        <f t="shared" si="7"/>
        <v>4.3494019572308806E-3</v>
      </c>
      <c r="H32" s="17">
        <f t="shared" si="4"/>
        <v>-12</v>
      </c>
      <c r="I32" s="22">
        <f t="shared" si="5"/>
        <v>19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7752</v>
      </c>
      <c r="C35" s="18">
        <v>1003</v>
      </c>
      <c r="D35" s="19">
        <f>B35/B$35</f>
        <v>1</v>
      </c>
      <c r="E35" s="17">
        <v>2759</v>
      </c>
      <c r="F35" s="18">
        <v>547</v>
      </c>
      <c r="G35" s="19">
        <f>E35/E$35</f>
        <v>1</v>
      </c>
      <c r="H35" s="17">
        <f>B35-E35</f>
        <v>4993</v>
      </c>
      <c r="I35" s="22">
        <f t="shared" ref="I35:I39" si="8">((SQRT((C35/1.645)^2+(F35/1.645)^2)))*1.645</f>
        <v>1142.4613779029908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6957</v>
      </c>
      <c r="C36" s="18">
        <v>963</v>
      </c>
      <c r="D36" s="19">
        <f t="shared" ref="D36:D39" si="9">B36/B$35</f>
        <v>0.89744582043343657</v>
      </c>
      <c r="E36" s="17">
        <v>2599</v>
      </c>
      <c r="F36" s="18">
        <v>539</v>
      </c>
      <c r="G36" s="19">
        <f t="shared" ref="G36:G39" si="10">E36/E$35</f>
        <v>0.94200797390358826</v>
      </c>
      <c r="H36" s="17">
        <f t="shared" ref="H36:H39" si="11">B36-E36</f>
        <v>4358</v>
      </c>
      <c r="I36" s="22">
        <f t="shared" si="8"/>
        <v>1103.5805362546043</v>
      </c>
    </row>
    <row r="37" spans="1:9" ht="28.8" x14ac:dyDescent="0.3">
      <c r="A37" s="20" t="str">
        <f>Total!A37</f>
        <v>Entered the United States (or Puerto Rico) 5 years ago or less</v>
      </c>
      <c r="B37" s="17">
        <v>250</v>
      </c>
      <c r="C37" s="18">
        <v>213</v>
      </c>
      <c r="D37" s="19">
        <f t="shared" si="9"/>
        <v>3.2249742002063986E-2</v>
      </c>
      <c r="E37" s="17">
        <v>37</v>
      </c>
      <c r="F37" s="18">
        <v>44</v>
      </c>
      <c r="G37" s="19">
        <f t="shared" si="10"/>
        <v>1.3410656034795215E-2</v>
      </c>
      <c r="H37" s="17">
        <f t="shared" si="11"/>
        <v>213</v>
      </c>
      <c r="I37" s="22">
        <f t="shared" si="8"/>
        <v>217.49712641779888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188</v>
      </c>
      <c r="C38" s="18">
        <v>108</v>
      </c>
      <c r="D38" s="19">
        <f t="shared" si="9"/>
        <v>2.4251805985552117E-2</v>
      </c>
      <c r="E38" s="17">
        <v>50</v>
      </c>
      <c r="F38" s="18">
        <v>52</v>
      </c>
      <c r="G38" s="19">
        <f t="shared" si="10"/>
        <v>1.8122508155128669E-2</v>
      </c>
      <c r="H38" s="17">
        <f t="shared" si="11"/>
        <v>138</v>
      </c>
      <c r="I38" s="22">
        <f t="shared" si="8"/>
        <v>119.86659251017358</v>
      </c>
    </row>
    <row r="39" spans="1:9" ht="28.8" x14ac:dyDescent="0.3">
      <c r="A39" s="24" t="str">
        <f>Total!A39</f>
        <v>Entered the United States (or Puerto Rico) 16 years ago or more</v>
      </c>
      <c r="B39" s="25">
        <v>357</v>
      </c>
      <c r="C39" s="26">
        <v>141</v>
      </c>
      <c r="D39" s="27">
        <f t="shared" si="9"/>
        <v>4.6052631578947366E-2</v>
      </c>
      <c r="E39" s="25">
        <v>73</v>
      </c>
      <c r="F39" s="26">
        <v>61</v>
      </c>
      <c r="G39" s="27">
        <f t="shared" si="10"/>
        <v>2.6458861906487857E-2</v>
      </c>
      <c r="H39" s="25">
        <f t="shared" si="11"/>
        <v>284</v>
      </c>
      <c r="I39" s="28">
        <f t="shared" si="8"/>
        <v>153.62942426501507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Southern Maryland Region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1039</v>
      </c>
      <c r="C8" s="48">
        <v>267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1039</v>
      </c>
      <c r="I8" s="39">
        <f t="shared" ref="I8:I9" si="1">((SQRT((C8/1.645)^2+(F8/1.645)^2)))*1.645</f>
        <v>267</v>
      </c>
    </row>
    <row r="9" spans="1:9" x14ac:dyDescent="0.3">
      <c r="A9" s="32" t="str">
        <f>Total!A9</f>
        <v>Speak only English</v>
      </c>
      <c r="B9" s="48">
        <v>684</v>
      </c>
      <c r="C9" s="48">
        <v>220</v>
      </c>
      <c r="D9" s="16">
        <f>B9/B$8</f>
        <v>0.65832531280077</v>
      </c>
      <c r="E9" s="17">
        <v>0</v>
      </c>
      <c r="F9" s="18">
        <v>0</v>
      </c>
      <c r="G9" s="19">
        <v>0</v>
      </c>
      <c r="H9" s="38">
        <f t="shared" si="0"/>
        <v>684</v>
      </c>
      <c r="I9" s="39">
        <f t="shared" si="1"/>
        <v>219.99999999999997</v>
      </c>
    </row>
    <row r="10" spans="1:9" ht="28.8" x14ac:dyDescent="0.3">
      <c r="A10" s="32" t="str">
        <f>Total!A10</f>
        <v>Speak a language other than English, speak English "very well"</v>
      </c>
      <c r="B10" s="48">
        <v>201</v>
      </c>
      <c r="C10" s="48">
        <v>107</v>
      </c>
      <c r="D10" s="16">
        <f>B10/B$8</f>
        <v>0.19345524542829645</v>
      </c>
      <c r="E10" s="17">
        <v>0</v>
      </c>
      <c r="F10" s="18">
        <v>0</v>
      </c>
      <c r="G10" s="19">
        <v>0</v>
      </c>
      <c r="H10" s="38">
        <f t="shared" si="0"/>
        <v>201</v>
      </c>
      <c r="I10" s="39">
        <f>((SQRT((C10/1.645)^2+(F10/1.645)^2)))*1.645</f>
        <v>106.99999999999999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154</v>
      </c>
      <c r="C11" s="48">
        <v>109</v>
      </c>
      <c r="D11" s="16">
        <f>B11/B$8</f>
        <v>0.1482194417709336</v>
      </c>
      <c r="E11" s="17">
        <v>0</v>
      </c>
      <c r="F11" s="18">
        <v>0</v>
      </c>
      <c r="G11" s="19">
        <v>0</v>
      </c>
      <c r="H11" s="38">
        <f t="shared" si="0"/>
        <v>154</v>
      </c>
      <c r="I11" s="39">
        <f>((SQRT((C11/1.645)^2+(F11/1.645)^2)))*1.645</f>
        <v>109</v>
      </c>
    </row>
    <row r="12" spans="1:9" x14ac:dyDescent="0.3">
      <c r="A12" s="21"/>
      <c r="B12" s="17" t="s">
        <v>43</v>
      </c>
      <c r="C12" s="18" t="s">
        <v>43</v>
      </c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1139</v>
      </c>
      <c r="C14" s="48">
        <v>285</v>
      </c>
      <c r="D14" s="19">
        <f>B14/B$14</f>
        <v>1</v>
      </c>
      <c r="E14" s="48">
        <v>0</v>
      </c>
      <c r="F14" s="48">
        <v>0</v>
      </c>
      <c r="G14" s="19">
        <v>0</v>
      </c>
      <c r="H14" s="17">
        <f t="shared" ref="H14:H32" si="2">B14-E14</f>
        <v>1139</v>
      </c>
      <c r="I14" s="22">
        <f t="shared" ref="I14:I32" si="3">((SQRT((C14/1.645)^2+(F14/1.645)^2)))*1.645</f>
        <v>285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183</v>
      </c>
      <c r="C16" s="48">
        <v>93</v>
      </c>
      <c r="D16" s="19">
        <f t="shared" ref="D16:D32" si="4">B16/B$14</f>
        <v>0.16066725197541704</v>
      </c>
      <c r="E16" s="48">
        <v>0</v>
      </c>
      <c r="F16" s="48">
        <v>0</v>
      </c>
      <c r="G16" s="19">
        <v>0</v>
      </c>
      <c r="H16" s="17">
        <f t="shared" si="2"/>
        <v>183</v>
      </c>
      <c r="I16" s="22">
        <f t="shared" si="3"/>
        <v>93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0</v>
      </c>
      <c r="C17" s="48">
        <v>0</v>
      </c>
      <c r="D17" s="19">
        <f t="shared" si="4"/>
        <v>0</v>
      </c>
      <c r="E17" s="48">
        <v>0</v>
      </c>
      <c r="F17" s="48">
        <v>0</v>
      </c>
      <c r="G17" s="19">
        <v>0</v>
      </c>
      <c r="H17" s="17">
        <f t="shared" si="2"/>
        <v>0</v>
      </c>
      <c r="I17" s="22">
        <f t="shared" si="3"/>
        <v>0</v>
      </c>
    </row>
    <row r="18" spans="1:9" ht="28.8" x14ac:dyDescent="0.3">
      <c r="A18" s="32" t="str">
        <f>Total!A18</f>
        <v>Different state than current residence or residence 1 year ago</v>
      </c>
      <c r="B18" s="48">
        <v>518</v>
      </c>
      <c r="C18" s="48">
        <v>202</v>
      </c>
      <c r="D18" s="19">
        <f t="shared" si="4"/>
        <v>0.45478489903424058</v>
      </c>
      <c r="E18" s="48">
        <v>0</v>
      </c>
      <c r="F18" s="48">
        <v>0</v>
      </c>
      <c r="G18" s="19">
        <v>0</v>
      </c>
      <c r="H18" s="17">
        <f t="shared" si="2"/>
        <v>518</v>
      </c>
      <c r="I18" s="22">
        <f t="shared" si="3"/>
        <v>202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4"/>
        <v>0</v>
      </c>
      <c r="E19" s="48">
        <v>0</v>
      </c>
      <c r="F19" s="48">
        <v>0</v>
      </c>
      <c r="G19" s="19"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48">
        <v>18</v>
      </c>
      <c r="C20" s="48">
        <v>24</v>
      </c>
      <c r="D20" s="19">
        <f t="shared" si="4"/>
        <v>1.5803336259877086E-2</v>
      </c>
      <c r="E20" s="48">
        <v>0</v>
      </c>
      <c r="F20" s="48">
        <v>0</v>
      </c>
      <c r="G20" s="19">
        <v>0</v>
      </c>
      <c r="H20" s="17">
        <f t="shared" si="2"/>
        <v>18</v>
      </c>
      <c r="I20" s="22">
        <f t="shared" si="3"/>
        <v>24</v>
      </c>
    </row>
    <row r="21" spans="1:9" x14ac:dyDescent="0.3">
      <c r="A21" s="32" t="str">
        <f>Total!A21</f>
        <v>Born in remainder of Europe</v>
      </c>
      <c r="B21" s="48">
        <v>125</v>
      </c>
      <c r="C21" s="48">
        <v>80</v>
      </c>
      <c r="D21" s="19">
        <f t="shared" si="4"/>
        <v>0.10974539069359086</v>
      </c>
      <c r="E21" s="48">
        <v>0</v>
      </c>
      <c r="F21" s="48">
        <v>0</v>
      </c>
      <c r="G21" s="19">
        <v>0</v>
      </c>
      <c r="H21" s="17">
        <f t="shared" si="2"/>
        <v>125</v>
      </c>
      <c r="I21" s="22">
        <f t="shared" si="3"/>
        <v>80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28</v>
      </c>
      <c r="C22" s="48">
        <v>24</v>
      </c>
      <c r="D22" s="19">
        <f t="shared" si="4"/>
        <v>2.4582967515364356E-2</v>
      </c>
      <c r="E22" s="48">
        <v>0</v>
      </c>
      <c r="F22" s="48">
        <v>0</v>
      </c>
      <c r="G22" s="19">
        <v>0</v>
      </c>
      <c r="H22" s="17">
        <f t="shared" si="2"/>
        <v>28</v>
      </c>
      <c r="I22" s="22">
        <f t="shared" si="3"/>
        <v>24</v>
      </c>
    </row>
    <row r="23" spans="1:9" x14ac:dyDescent="0.3">
      <c r="A23" s="32" t="str">
        <f>Total!A23</f>
        <v>Born in India</v>
      </c>
      <c r="B23" s="48">
        <v>44</v>
      </c>
      <c r="C23" s="48">
        <v>56</v>
      </c>
      <c r="D23" s="19">
        <f t="shared" si="4"/>
        <v>3.8630377524143986E-2</v>
      </c>
      <c r="E23" s="48">
        <v>0</v>
      </c>
      <c r="F23" s="48">
        <v>0</v>
      </c>
      <c r="G23" s="19">
        <v>0</v>
      </c>
      <c r="H23" s="17">
        <f t="shared" si="2"/>
        <v>44</v>
      </c>
      <c r="I23" s="22">
        <f t="shared" si="3"/>
        <v>56</v>
      </c>
    </row>
    <row r="24" spans="1:9" x14ac:dyDescent="0.3">
      <c r="A24" s="32" t="str">
        <f>Total!A24</f>
        <v>Born in the Philippines</v>
      </c>
      <c r="B24" s="48">
        <v>108</v>
      </c>
      <c r="C24" s="48">
        <v>107</v>
      </c>
      <c r="D24" s="19">
        <f t="shared" si="4"/>
        <v>9.4820017559262518E-2</v>
      </c>
      <c r="E24" s="48">
        <v>0</v>
      </c>
      <c r="F24" s="48">
        <v>0</v>
      </c>
      <c r="G24" s="19">
        <v>0</v>
      </c>
      <c r="H24" s="17">
        <f t="shared" si="2"/>
        <v>108</v>
      </c>
      <c r="I24" s="22">
        <f t="shared" si="3"/>
        <v>106.99999999999999</v>
      </c>
    </row>
    <row r="25" spans="1:9" x14ac:dyDescent="0.3">
      <c r="A25" s="32" t="str">
        <f>Total!A25</f>
        <v>Born in remainder of Asia</v>
      </c>
      <c r="B25" s="48">
        <v>45</v>
      </c>
      <c r="C25" s="48">
        <v>37</v>
      </c>
      <c r="D25" s="19">
        <f t="shared" si="4"/>
        <v>3.9508340649692712E-2</v>
      </c>
      <c r="E25" s="48">
        <v>0</v>
      </c>
      <c r="F25" s="48">
        <v>0</v>
      </c>
      <c r="G25" s="19">
        <v>0</v>
      </c>
      <c r="H25" s="17">
        <f t="shared" si="2"/>
        <v>45</v>
      </c>
      <c r="I25" s="22">
        <f t="shared" si="3"/>
        <v>37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4"/>
        <v>0</v>
      </c>
      <c r="E26" s="48">
        <v>0</v>
      </c>
      <c r="F26" s="48">
        <v>0</v>
      </c>
      <c r="G26" s="19">
        <v>0</v>
      </c>
      <c r="H26" s="17">
        <f t="shared" si="2"/>
        <v>0</v>
      </c>
      <c r="I26" s="22">
        <f t="shared" si="3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4"/>
        <v>0</v>
      </c>
      <c r="E27" s="48">
        <v>0</v>
      </c>
      <c r="F27" s="48">
        <v>0</v>
      </c>
      <c r="G27" s="19">
        <v>0</v>
      </c>
      <c r="H27" s="17">
        <f t="shared" si="2"/>
        <v>0</v>
      </c>
      <c r="I27" s="22">
        <f t="shared" si="3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f t="shared" si="4"/>
        <v>0</v>
      </c>
      <c r="E28" s="48">
        <v>0</v>
      </c>
      <c r="F28" s="48">
        <v>0</v>
      </c>
      <c r="G28" s="19">
        <v>0</v>
      </c>
      <c r="H28" s="17">
        <f t="shared" si="2"/>
        <v>0</v>
      </c>
      <c r="I28" s="22">
        <f t="shared" si="3"/>
        <v>0</v>
      </c>
    </row>
    <row r="29" spans="1:9" x14ac:dyDescent="0.3">
      <c r="A29" s="32" t="str">
        <f>Total!A29</f>
        <v>Born in the Caribbean</v>
      </c>
      <c r="B29" s="48">
        <v>8</v>
      </c>
      <c r="C29" s="48">
        <v>14</v>
      </c>
      <c r="D29" s="19">
        <f t="shared" si="4"/>
        <v>7.0237050043898156E-3</v>
      </c>
      <c r="E29" s="48">
        <v>0</v>
      </c>
      <c r="F29" s="48">
        <v>0</v>
      </c>
      <c r="G29" s="19">
        <v>0</v>
      </c>
      <c r="H29" s="17">
        <f t="shared" si="2"/>
        <v>8</v>
      </c>
      <c r="I29" s="22">
        <f t="shared" si="3"/>
        <v>14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4"/>
        <v>0</v>
      </c>
      <c r="E30" s="48">
        <v>0</v>
      </c>
      <c r="F30" s="48">
        <v>0</v>
      </c>
      <c r="G30" s="19">
        <v>0</v>
      </c>
      <c r="H30" s="17">
        <f t="shared" si="2"/>
        <v>0</v>
      </c>
      <c r="I30" s="22">
        <f t="shared" si="3"/>
        <v>0</v>
      </c>
    </row>
    <row r="31" spans="1:9" x14ac:dyDescent="0.3">
      <c r="A31" s="40" t="str">
        <f>Total!A31</f>
        <v>Born in Africa</v>
      </c>
      <c r="B31" s="48">
        <v>10</v>
      </c>
      <c r="C31" s="48">
        <v>17</v>
      </c>
      <c r="D31" s="19">
        <f t="shared" si="4"/>
        <v>8.7796312554872698E-3</v>
      </c>
      <c r="E31" s="48">
        <v>0</v>
      </c>
      <c r="F31" s="48">
        <v>0</v>
      </c>
      <c r="G31" s="19">
        <v>0</v>
      </c>
      <c r="H31" s="17">
        <f t="shared" si="2"/>
        <v>10</v>
      </c>
      <c r="I31" s="22">
        <f t="shared" si="3"/>
        <v>17</v>
      </c>
    </row>
    <row r="32" spans="1:9" x14ac:dyDescent="0.3">
      <c r="A32" s="42" t="str">
        <f>Total!A32</f>
        <v>Born in Oceania or At Sea</v>
      </c>
      <c r="B32" s="48">
        <v>52</v>
      </c>
      <c r="C32" s="48">
        <v>89</v>
      </c>
      <c r="D32" s="19">
        <f t="shared" si="4"/>
        <v>4.5654082528533799E-2</v>
      </c>
      <c r="E32" s="48">
        <v>0</v>
      </c>
      <c r="F32" s="48">
        <v>0</v>
      </c>
      <c r="G32" s="19">
        <v>0</v>
      </c>
      <c r="H32" s="17">
        <f t="shared" si="2"/>
        <v>52</v>
      </c>
      <c r="I32" s="22">
        <f t="shared" si="3"/>
        <v>89</v>
      </c>
    </row>
    <row r="33" spans="1:9" x14ac:dyDescent="0.3">
      <c r="A33" s="33"/>
      <c r="B33" s="17" t="s">
        <v>43</v>
      </c>
      <c r="C33" s="18" t="s">
        <v>43</v>
      </c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1139</v>
      </c>
      <c r="C35" s="18">
        <v>287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1139</v>
      </c>
      <c r="I35" s="22">
        <f t="shared" ref="I35:I39" si="6">((SQRT((C35/1.645)^2+(F35/1.645)^2)))*1.645</f>
        <v>287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692</v>
      </c>
      <c r="C36" s="18">
        <v>223</v>
      </c>
      <c r="D36" s="19">
        <f t="shared" ref="D36:D39" si="7">B36/B$35</f>
        <v>0.60755048287971902</v>
      </c>
      <c r="E36" s="17">
        <v>0</v>
      </c>
      <c r="F36" s="18">
        <v>0</v>
      </c>
      <c r="G36" s="19">
        <v>0</v>
      </c>
      <c r="H36" s="17">
        <f t="shared" si="5"/>
        <v>692</v>
      </c>
      <c r="I36" s="22">
        <f t="shared" si="6"/>
        <v>223</v>
      </c>
    </row>
    <row r="37" spans="1:9" ht="28.8" x14ac:dyDescent="0.3">
      <c r="A37" s="20" t="str">
        <f>Total!A37</f>
        <v>Entered the United States (or Puerto Rico) 5 years ago or less</v>
      </c>
      <c r="B37" s="17">
        <v>381</v>
      </c>
      <c r="C37" s="18">
        <v>172</v>
      </c>
      <c r="D37" s="19">
        <f t="shared" si="7"/>
        <v>0.33450395083406498</v>
      </c>
      <c r="E37" s="17">
        <v>0</v>
      </c>
      <c r="F37" s="18">
        <v>0</v>
      </c>
      <c r="G37" s="19">
        <v>0</v>
      </c>
      <c r="H37" s="17">
        <f t="shared" si="5"/>
        <v>381</v>
      </c>
      <c r="I37" s="22">
        <f t="shared" si="6"/>
        <v>172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14</v>
      </c>
      <c r="C38" s="18">
        <v>16</v>
      </c>
      <c r="D38" s="19">
        <f t="shared" si="7"/>
        <v>1.2291483757682178E-2</v>
      </c>
      <c r="E38" s="17">
        <v>0</v>
      </c>
      <c r="F38" s="18">
        <v>0</v>
      </c>
      <c r="G38" s="19">
        <v>0</v>
      </c>
      <c r="H38" s="17">
        <f t="shared" si="5"/>
        <v>14</v>
      </c>
      <c r="I38" s="22">
        <f t="shared" si="6"/>
        <v>16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7"/>
        <v>0</v>
      </c>
      <c r="E39" s="25">
        <v>0</v>
      </c>
      <c r="F39" s="26">
        <v>0</v>
      </c>
      <c r="G39" s="27">
        <v>0</v>
      </c>
      <c r="H39" s="25">
        <f t="shared" si="5"/>
        <v>0</v>
      </c>
      <c r="I39" s="28">
        <f t="shared" si="6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4B71149-2A75-40D8-85EB-C2A2D523CE9E}"/>
</file>

<file path=customXml/itemProps2.xml><?xml version="1.0" encoding="utf-8"?>
<ds:datastoreItem xmlns:ds="http://schemas.openxmlformats.org/officeDocument/2006/customXml" ds:itemID="{E86EE3A2-D6E8-4830-8C4A-4FB391B21060}"/>
</file>

<file path=customXml/itemProps3.xml><?xml version="1.0" encoding="utf-8"?>
<ds:datastoreItem xmlns:ds="http://schemas.openxmlformats.org/officeDocument/2006/customXml" ds:itemID="{C497F024-FC0B-4694-9BCD-DCECD7B684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