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G39" i="7" l="1"/>
  <c r="G38" i="7"/>
  <c r="G37" i="7"/>
  <c r="G36" i="7"/>
  <c r="G35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1" i="7"/>
  <c r="G10" i="7"/>
  <c r="G9" i="7"/>
  <c r="G8" i="7"/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2" i="1" l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<sst xmlns="http://schemas.openxmlformats.org/spreadsheetml/2006/main" count="135" uniqueCount="49">
  <si>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</si>
  <si>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</si>
  <si>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</si>
  <si>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</si>
  <si>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</si>
  <si>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</si>
  <si>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</si>
  <si>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</si>
  <si>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</si>
  <si>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</si>
  <si>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</si>
  <si>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</si>
  <si>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</si>
  <si>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</si>
  <si>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</si>
  <si>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</si>
  <si>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</si>
  <si>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</si>
  <si>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</si>
  <si>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</si>
  <si>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</si>
  <si>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</si>
  <si>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</si>
  <si>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</si>
  <si>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</si>
  <si>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</si>
  <si>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</si>
  <si>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</si>
  <si>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</si>
  <si>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</si>
  <si>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</si>
  <si>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</si>
  <si>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</si>
  <si>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</si>
  <si>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</si>
  <si>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</si>
  <si>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</si>
  <si>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</si>
  <si>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</si>
  <si>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</si>
  <si>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</si>
  <si>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</si>
  <si>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</si>
  <si>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</si>
  <si>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Baltimore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</si>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</sst>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141990</v>
      </c>
      <c r="C8" s="18">
        <f>((SQRT((Intra!C8/1.645)^2+(Inter!C8/1.645)^2+(Foreign!C8/1.645)^2))*1.645)</f>
        <v>3748.0173425425874</v>
      </c>
      <c r="D8" s="19">
        <f t="shared" ref="D8:D11" si="0">B8/B$8</f>
        <v>1</v>
      </c>
      <c r="E8" s="17">
        <f>Intra!E8+Inter!E8+Foreign!E8</f>
        <v>113451</v>
      </c>
      <c r="F8" s="18">
        <f>((SQRT((Intra!F8/1.645)^2+(Inter!F8/1.645)^2+(Foreign!F8/1.645)^2))*1.645)</f>
        <v>3229.1630494603396</v>
      </c>
      <c r="G8" s="19">
        <f>E8/E$8</f>
        <v>1</v>
      </c>
      <c r="H8" s="38">
        <f>Intra!H8+Inter!H8+Foreign!H8</f>
        <v>28539</v>
      </c>
      <c r="I8" s="39">
        <f>((SQRT((Intra!I8/1.645)^2+(Inter!I8/1.645)^2+(Foreign!I8/1.645)^2))*1.645)</f>
        <v>4947.2343789232382</v>
      </c>
      <c r="K8" s="6"/>
    </row>
    <row r="9" spans="1:11" x14ac:dyDescent="0.3">
      <c r="A9" s="32" t="s">
        <v>18</v>
      </c>
      <c r="B9" s="17">
        <f>Intra!B9+Inter!B9+Foreign!B9</f>
        <v>115789</v>
      </c>
      <c r="C9" s="18">
        <f>((SQRT((Intra!C9/1.645)^2+(Inter!C9/1.645)^2+(Foreign!C9/1.645)^2))*1.645)</f>
        <v>3370.2974646164394</v>
      </c>
      <c r="D9" s="19">
        <f t="shared" si="0"/>
        <v>0.8154729206282133</v>
      </c>
      <c r="E9" s="17">
        <f>Intra!E9+Inter!E9+Foreign!E9</f>
        <v>99090</v>
      </c>
      <c r="F9" s="18">
        <f>((SQRT((Intra!F9/1.645)^2+(Inter!F9/1.645)^2+(Foreign!F9/1.645)^2))*1.645)</f>
        <v>3026.5896649529486</v>
      </c>
      <c r="G9" s="19">
        <f>E9/E$8</f>
        <v>0.87341671734934023</v>
      </c>
      <c r="H9" s="38">
        <f>Intra!H9+Inter!H9+Foreign!H9</f>
        <v>16699</v>
      </c>
      <c r="I9" s="39">
        <f>((SQRT((Intra!I9/1.645)^2+(Inter!I9/1.645)^2+(Foreign!I9/1.645)^2))*1.645)</f>
        <v>4529.8068391488832</v>
      </c>
      <c r="K9" s="6"/>
    </row>
    <row r="10" spans="1:11" ht="28.8" x14ac:dyDescent="0.3">
      <c r="A10" s="32" t="s">
        <v>19</v>
      </c>
      <c r="B10" s="17">
        <f>Intra!B10+Inter!B10+Foreign!B10</f>
        <v>16234</v>
      </c>
      <c r="C10" s="18">
        <f>((SQRT((Intra!C10/1.645)^2+(Inter!C10/1.645)^2+(Foreign!C10/1.645)^2))*1.645)</f>
        <v>1253.8899473239269</v>
      </c>
      <c r="D10" s="19">
        <f t="shared" si="0"/>
        <v>0.11433199521093035</v>
      </c>
      <c r="E10" s="17">
        <f>Intra!E10+Inter!E10+Foreign!E10</f>
        <v>10615</v>
      </c>
      <c r="F10" s="18">
        <f>((SQRT((Intra!F10/1.645)^2+(Inter!F10/1.645)^2+(Foreign!F10/1.645)^2))*1.645)</f>
        <v>980.23109520153469</v>
      </c>
      <c r="G10" s="19">
        <f>E10/E$8</f>
        <v>9.3564622612405349E-2</v>
      </c>
      <c r="H10" s="38">
        <f>Intra!H10+Inter!H10+Foreign!H10</f>
        <v>5619</v>
      </c>
      <c r="I10" s="39">
        <f>((SQRT((Intra!I10/1.645)^2+(Inter!I10/1.645)^2+(Foreign!I10/1.645)^2))*1.645)</f>
        <v>1591.5693513007845</v>
      </c>
      <c r="K10" s="6"/>
    </row>
    <row r="11" spans="1:11" ht="28.8" x14ac:dyDescent="0.3">
      <c r="A11" s="32" t="s">
        <v>20</v>
      </c>
      <c r="B11" s="17">
        <f>Intra!B11+Inter!B11+Foreign!B11</f>
        <v>9967</v>
      </c>
      <c r="C11" s="18">
        <f>((SQRT((Intra!C11/1.645)^2+(Inter!C11/1.645)^2+(Foreign!C11/1.645)^2))*1.645)</f>
        <v>1053.5848328445127</v>
      </c>
      <c r="D11" s="19">
        <f t="shared" si="0"/>
        <v>7.0195084160856402E-2</v>
      </c>
      <c r="E11" s="17">
        <f>Intra!E11+Inter!E11+Foreign!E11</f>
        <v>3746</v>
      </c>
      <c r="F11" s="18">
        <f>((SQRT((Intra!F11/1.645)^2+(Inter!F11/1.645)^2+(Foreign!F11/1.645)^2))*1.645)</f>
        <v>556.83121320558166</v>
      </c>
      <c r="G11" s="19">
        <f>E11/E$8</f>
        <v>3.3018660038254398E-2</v>
      </c>
      <c r="H11" s="38">
        <f>Intra!H11+Inter!H11+Foreign!H11</f>
        <v>6221</v>
      </c>
      <c r="I11" s="39">
        <f>((SQRT((Intra!I11/1.645)^2+(Inter!I11/1.645)^2+(Foreign!I11/1.645)^2))*1.645)</f>
        <v>1191.680326262039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151217</v>
      </c>
      <c r="C14" s="18">
        <f>((SQRT((Intra!C14/1.645)^2+(Inter!C14/1.645)^2+(Foreign!C14/1.645)^2))*1.645)</f>
        <v>2629.7996121377764</v>
      </c>
      <c r="D14" s="19">
        <f>B14/B$14</f>
        <v>1</v>
      </c>
      <c r="E14" s="17">
        <f>Intra!E14+Inter!E14+Foreign!E14</f>
        <v>120615</v>
      </c>
      <c r="F14" s="18">
        <f>((SQRT((Intra!F14/1.645)^2+(Inter!F14/1.645)^2+(Foreign!F14/1.645)^2))*1.645)</f>
        <v>1751.6166818114059</v>
      </c>
      <c r="G14" s="19">
        <f>E14/E$14</f>
        <v>1</v>
      </c>
      <c r="H14" s="17">
        <f>Intra!H14+Inter!H14+Foreign!H14</f>
        <v>30602</v>
      </c>
      <c r="I14" s="22">
        <f>((SQRT((Intra!I14/1.645)^2+(Inter!I14/1.645)^2+(Foreign!I14/1.645)^2))*1.645)</f>
        <v>3159.7479329845282</v>
      </c>
    </row>
    <row r="15" spans="1:11" ht="28.8" x14ac:dyDescent="0.3">
      <c r="A15" s="20" t="s">
        <v>21</v>
      </c>
      <c r="B15" s="17">
        <f>Intra!B15+Inter!B15+Foreign!B15</f>
        <v>47303</v>
      </c>
      <c r="C15" s="18">
        <f>((SQRT((Intra!C15/1.645)^2+(Inter!C15/1.645)^2+(Foreign!C15/1.645)^2))*1.645)</f>
        <v>77</v>
      </c>
      <c r="D15" s="19">
        <f>B15/B$14</f>
        <v>0.31281535806159361</v>
      </c>
      <c r="E15" s="17">
        <f>Intra!E15+Inter!E15+Foreign!E15</f>
        <v>49615</v>
      </c>
      <c r="F15" s="18">
        <f>((SQRT((Intra!F15/1.645)^2+(Inter!F15/1.645)^2+(Foreign!F15/1.645)^2))*1.645)</f>
        <v>78</v>
      </c>
      <c r="G15" s="19">
        <f>E15/E$14</f>
        <v>0.41135016374414457</v>
      </c>
      <c r="H15" s="17">
        <f>Intra!H15+Inter!H15+Foreign!H15</f>
        <v>-2312</v>
      </c>
      <c r="I15" s="22">
        <f>((SQRT((Intra!I15/1.645)^2+(Inter!I15/1.645)^2+(Foreign!I15/1.645)^2))*1.645)</f>
        <v>109.60383204979649</v>
      </c>
    </row>
    <row r="16" spans="1:11" ht="28.8" x14ac:dyDescent="0.3">
      <c r="A16" s="20" t="s">
        <v>22</v>
      </c>
      <c r="B16" s="17">
        <f>Intra!B16+Inter!B16+Foreign!B16</f>
        <v>13477</v>
      </c>
      <c r="C16" s="18">
        <f>((SQRT((Intra!C16/1.645)^2+(Inter!C16/1.645)^2+(Foreign!C16/1.645)^2))*1.645)</f>
        <v>1080.3138432881437</v>
      </c>
      <c r="D16" s="19">
        <f t="shared" ref="D16:D20" si="1">B16/B$14</f>
        <v>8.9123577375559621E-2</v>
      </c>
      <c r="E16" s="17">
        <f>Intra!E16+Inter!E16+Foreign!E16</f>
        <v>6440</v>
      </c>
      <c r="F16" s="18">
        <f>((SQRT((Intra!F16/1.645)^2+(Inter!F16/1.645)^2+(Foreign!F16/1.645)^2))*1.645)</f>
        <v>675.54496519476766</v>
      </c>
      <c r="G16" s="19">
        <f t="shared" ref="G16:G20" si="2">E16/E$14</f>
        <v>5.3393027401235332E-2</v>
      </c>
      <c r="H16" s="17">
        <f>Intra!H16+Inter!H16+Foreign!H16</f>
        <v>7037</v>
      </c>
      <c r="I16" s="22">
        <f>((SQRT((Intra!I16/1.645)^2+(Inter!I16/1.645)^2+(Foreign!I16/1.645)^2))*1.645)</f>
        <v>1274.1424567135341</v>
      </c>
    </row>
    <row r="17" spans="1:9" ht="28.8" x14ac:dyDescent="0.3">
      <c r="A17" s="20" t="s">
        <v>23</v>
      </c>
      <c r="B17" s="17">
        <f>Intra!B17+Inter!B17+Foreign!B17</f>
        <v>16788</v>
      </c>
      <c r="C17" s="18">
        <f>((SQRT((Intra!C17/1.645)^2+(Inter!C17/1.645)^2+(Foreign!C17/1.645)^2))*1.645)</f>
        <v>1246.639081691249</v>
      </c>
      <c r="D17" s="19">
        <f t="shared" si="1"/>
        <v>0.11101926370712288</v>
      </c>
      <c r="E17" s="17">
        <f>Intra!E17+Inter!E17+Foreign!E17</f>
        <v>14697</v>
      </c>
      <c r="F17" s="18">
        <f>((SQRT((Intra!F17/1.645)^2+(Inter!F17/1.645)^2+(Foreign!F17/1.645)^2))*1.645)</f>
        <v>1015.2876439709095</v>
      </c>
      <c r="G17" s="19">
        <f t="shared" si="2"/>
        <v>0.12185051610496207</v>
      </c>
      <c r="H17" s="17">
        <f>Intra!H17+Inter!H17+Foreign!H17</f>
        <v>2091</v>
      </c>
      <c r="I17" s="22">
        <f>((SQRT((Intra!I17/1.645)^2+(Inter!I17/1.645)^2+(Foreign!I17/1.645)^2))*1.645)</f>
        <v>1607.7680180921627</v>
      </c>
    </row>
    <row r="18" spans="1:9" ht="28.8" x14ac:dyDescent="0.3">
      <c r="A18" s="20" t="s">
        <v>24</v>
      </c>
      <c r="B18" s="17">
        <f>Intra!B18+Inter!B18+Foreign!B18</f>
        <v>47634</v>
      </c>
      <c r="C18" s="18">
        <f>((SQRT((Intra!C18/1.645)^2+(Inter!C18/1.645)^2+(Foreign!C18/1.645)^2))*1.645)</f>
        <v>1384.0512996272935</v>
      </c>
      <c r="D18" s="19">
        <f t="shared" si="1"/>
        <v>0.31500426539344123</v>
      </c>
      <c r="E18" s="17">
        <f>Intra!E18+Inter!E18+Foreign!E18</f>
        <v>37420</v>
      </c>
      <c r="F18" s="18">
        <f>((SQRT((Intra!F18/1.645)^2+(Inter!F18/1.645)^2+(Foreign!F18/1.645)^2))*1.645)</f>
        <v>1104.2395573425179</v>
      </c>
      <c r="G18" s="19">
        <f t="shared" si="2"/>
        <v>0.31024333623512829</v>
      </c>
      <c r="H18" s="17">
        <f>Intra!H18+Inter!H18+Foreign!H18</f>
        <v>10214</v>
      </c>
      <c r="I18" s="22">
        <f>((SQRT((Intra!I18/1.645)^2+(Inter!I18/1.645)^2+(Foreign!I18/1.645)^2))*1.645)</f>
        <v>1770.5770245883118</v>
      </c>
    </row>
    <row r="19" spans="1:9" x14ac:dyDescent="0.3">
      <c r="A19" s="20" t="s">
        <v>25</v>
      </c>
      <c r="B19" s="17">
        <f>Intra!B19+Inter!B19+Foreign!B19</f>
        <v>127</v>
      </c>
      <c r="C19" s="18">
        <f>((SQRT((Intra!C19/1.645)^2+(Inter!C19/1.645)^2+(Foreign!C19/1.645)^2))*1.645)</f>
        <v>57.043842787806646</v>
      </c>
      <c r="D19" s="19">
        <f t="shared" si="1"/>
        <v>8.3985266206841819E-4</v>
      </c>
      <c r="E19" s="17">
        <f>Intra!E19+Inter!E19+Foreign!E19</f>
        <v>94</v>
      </c>
      <c r="F19" s="18">
        <f>((SQRT((Intra!F19/1.645)^2+(Inter!F19/1.645)^2+(Foreign!F19/1.645)^2))*1.645)</f>
        <v>74.330343736592525</v>
      </c>
      <c r="G19" s="19">
        <f t="shared" si="2"/>
        <v>7.7933921983169591E-4</v>
      </c>
      <c r="H19" s="17">
        <f>Intra!H19+Inter!H19+Foreign!H19</f>
        <v>33</v>
      </c>
      <c r="I19" s="22">
        <f>((SQRT((Intra!I19/1.645)^2+(Inter!I19/1.645)^2+(Foreign!I19/1.645)^2))*1.645)</f>
        <v>93.696317963941354</v>
      </c>
    </row>
    <row r="20" spans="1:9" x14ac:dyDescent="0.3">
      <c r="A20" s="20" t="s">
        <v>26</v>
      </c>
      <c r="B20" s="17">
        <f>Intra!B20+Inter!B20+Foreign!B20</f>
        <v>1227</v>
      </c>
      <c r="C20" s="18">
        <f>((SQRT((Intra!C20/1.645)^2+(Inter!C20/1.645)^2+(Foreign!C20/1.645)^2))*1.645)</f>
        <v>212.40762698170704</v>
      </c>
      <c r="D20" s="19">
        <f t="shared" si="1"/>
        <v>8.1141670579366072E-3</v>
      </c>
      <c r="E20" s="17">
        <f>Intra!E20+Inter!E20+Foreign!E20</f>
        <v>717</v>
      </c>
      <c r="F20" s="18">
        <f>((SQRT((Intra!F20/1.645)^2+(Inter!F20/1.645)^2+(Foreign!F20/1.645)^2))*1.645)</f>
        <v>114.23659658795863</v>
      </c>
      <c r="G20" s="19">
        <f t="shared" si="2"/>
        <v>5.9445342619077225E-3</v>
      </c>
      <c r="H20" s="17">
        <f>Intra!H20+Inter!H20+Foreign!H20</f>
        <v>510</v>
      </c>
      <c r="I20" s="22">
        <f>((SQRT((Intra!I20/1.645)^2+(Inter!I20/1.645)^2+(Foreign!I20/1.645)^2))*1.645)</f>
        <v>241.17835723795778</v>
      </c>
    </row>
    <row r="21" spans="1:9" s="5" customFormat="1" x14ac:dyDescent="0.3">
      <c r="A21" s="20" t="s">
        <v>27</v>
      </c>
      <c r="B21" s="17">
        <f>Intra!B21+Inter!B21+Foreign!B21</f>
        <v>2735</v>
      </c>
      <c r="C21" s="18">
        <f>((SQRT((Intra!C21/1.645)^2+(Inter!C21/1.645)^2+(Foreign!C21/1.645)^2))*1.645)</f>
        <v>335.46683889767701</v>
      </c>
      <c r="D21" s="19">
        <f t="shared" ref="D21:D32" si="3">B21/B$14</f>
        <v>1.808659079336318E-2</v>
      </c>
      <c r="E21" s="17">
        <f>Intra!E21+Inter!E21+Foreign!E21</f>
        <v>1426</v>
      </c>
      <c r="F21" s="18">
        <f>((SQRT((Intra!F21/1.645)^2+(Inter!F21/1.645)^2+(Foreign!F21/1.645)^2))*1.645)</f>
        <v>168.57639217873896</v>
      </c>
      <c r="G21" s="19">
        <f t="shared" ref="G21:G32" si="4">E21/E$14</f>
        <v>1.182274178170211E-2</v>
      </c>
      <c r="H21" s="17">
        <f>Intra!H21+Inter!H21+Foreign!H21</f>
        <v>1309</v>
      </c>
      <c r="I21" s="22">
        <f>((SQRT((Intra!I21/1.645)^2+(Inter!I21/1.645)^2+(Foreign!I21/1.645)^2))*1.645)</f>
        <v>375.44107393837453</v>
      </c>
    </row>
    <row r="22" spans="1:9" s="5" customFormat="1" ht="28.8" x14ac:dyDescent="0.3">
      <c r="A22" s="20" t="s">
        <v>28</v>
      </c>
      <c r="B22" s="17">
        <f>Intra!B22+Inter!B22+Foreign!B22</f>
        <v>1797</v>
      </c>
      <c r="C22" s="18">
        <f>((SQRT((Intra!C22/1.645)^2+(Inter!C22/1.645)^2+(Foreign!C22/1.645)^2))*1.645)</f>
        <v>308.81871704933945</v>
      </c>
      <c r="D22" s="19">
        <f t="shared" si="3"/>
        <v>1.188358451761376E-2</v>
      </c>
      <c r="E22" s="17">
        <f>Intra!E22+Inter!E22+Foreign!E22</f>
        <v>982</v>
      </c>
      <c r="F22" s="18">
        <f>((SQRT((Intra!F22/1.645)^2+(Inter!F22/1.645)^2+(Foreign!F22/1.645)^2))*1.645)</f>
        <v>157.99050604387594</v>
      </c>
      <c r="G22" s="19">
        <f t="shared" si="4"/>
        <v>8.1416075944119714E-3</v>
      </c>
      <c r="H22" s="17">
        <f>Intra!H22+Inter!H22+Foreign!H22</f>
        <v>815</v>
      </c>
      <c r="I22" s="22">
        <f>((SQRT((Intra!I22/1.645)^2+(Inter!I22/1.645)^2+(Foreign!I22/1.645)^2))*1.645)</f>
        <v>346.88614846949423</v>
      </c>
    </row>
    <row r="23" spans="1:9" s="5" customFormat="1" x14ac:dyDescent="0.3">
      <c r="A23" s="20" t="s">
        <v>29</v>
      </c>
      <c r="B23" s="17">
        <f>Intra!B23+Inter!B23+Foreign!B23</f>
        <v>2500</v>
      </c>
      <c r="C23" s="18">
        <f>((SQRT((Intra!C23/1.645)^2+(Inter!C23/1.645)^2+(Foreign!C23/1.645)^2))*1.645)</f>
        <v>426.39183857104956</v>
      </c>
      <c r="D23" s="19">
        <f t="shared" si="3"/>
        <v>1.6532532717882249E-2</v>
      </c>
      <c r="E23" s="17">
        <f>Intra!E23+Inter!E23+Foreign!E23</f>
        <v>898</v>
      </c>
      <c r="F23" s="18">
        <f>((SQRT((Intra!F23/1.645)^2+(Inter!F23/1.645)^2+(Foreign!F23/1.645)^2))*1.645)</f>
        <v>180.18878988438766</v>
      </c>
      <c r="G23" s="19">
        <f t="shared" si="4"/>
        <v>7.4451768022219455E-3</v>
      </c>
      <c r="H23" s="17">
        <f>Intra!H23+Inter!H23+Foreign!H23</f>
        <v>1602</v>
      </c>
      <c r="I23" s="22">
        <f>((SQRT((Intra!I23/1.645)^2+(Inter!I23/1.645)^2+(Foreign!I23/1.645)^2))*1.645)</f>
        <v>462.90171743038496</v>
      </c>
    </row>
    <row r="24" spans="1:9" s="5" customFormat="1" x14ac:dyDescent="0.3">
      <c r="A24" s="20" t="s">
        <v>30</v>
      </c>
      <c r="B24" s="17">
        <f>Intra!B24+Inter!B24+Foreign!B24</f>
        <v>1440</v>
      </c>
      <c r="C24" s="18">
        <f>((SQRT((Intra!C24/1.645)^2+(Inter!C24/1.645)^2+(Foreign!C24/1.645)^2))*1.645)</f>
        <v>208.49460424672864</v>
      </c>
      <c r="D24" s="19">
        <f t="shared" si="3"/>
        <v>9.5227388455001744E-3</v>
      </c>
      <c r="E24" s="17">
        <f>Intra!E24+Inter!E24+Foreign!E24</f>
        <v>719</v>
      </c>
      <c r="F24" s="18">
        <f>((SQRT((Intra!F24/1.645)^2+(Inter!F24/1.645)^2+(Foreign!F24/1.645)^2))*1.645)</f>
        <v>168.35973390332973</v>
      </c>
      <c r="G24" s="19">
        <f t="shared" si="4"/>
        <v>5.961115947436057E-3</v>
      </c>
      <c r="H24" s="17">
        <f>Intra!H24+Inter!H24+Foreign!H24</f>
        <v>721</v>
      </c>
      <c r="I24" s="22">
        <f>((SQRT((Intra!I24/1.645)^2+(Inter!I24/1.645)^2+(Foreign!I24/1.645)^2))*1.645)</f>
        <v>267.98320842918497</v>
      </c>
    </row>
    <row r="25" spans="1:9" s="5" customFormat="1" x14ac:dyDescent="0.3">
      <c r="A25" s="20" t="s">
        <v>31</v>
      </c>
      <c r="B25" s="17">
        <f>Intra!B25+Inter!B25+Foreign!B25</f>
        <v>5382</v>
      </c>
      <c r="C25" s="18">
        <f>((SQRT((Intra!C25/1.645)^2+(Inter!C25/1.645)^2+(Foreign!C25/1.645)^2))*1.645)</f>
        <v>676.98301308083057</v>
      </c>
      <c r="D25" s="19">
        <f t="shared" si="3"/>
        <v>3.5591236435056905E-2</v>
      </c>
      <c r="E25" s="17">
        <f>Intra!E25+Inter!E25+Foreign!E25</f>
        <v>1966</v>
      </c>
      <c r="F25" s="18">
        <f>((SQRT((Intra!F25/1.645)^2+(Inter!F25/1.645)^2+(Foreign!F25/1.645)^2))*1.645)</f>
        <v>210.26174164597799</v>
      </c>
      <c r="G25" s="19">
        <f t="shared" si="4"/>
        <v>1.6299796874352276E-2</v>
      </c>
      <c r="H25" s="17">
        <f>Intra!H25+Inter!H25+Foreign!H25</f>
        <v>3416</v>
      </c>
      <c r="I25" s="22">
        <f>((SQRT((Intra!I25/1.645)^2+(Inter!I25/1.645)^2+(Foreign!I25/1.645)^2))*1.645)</f>
        <v>708.88362937791135</v>
      </c>
    </row>
    <row r="26" spans="1:9" s="5" customFormat="1" x14ac:dyDescent="0.3">
      <c r="A26" s="20" t="s">
        <v>32</v>
      </c>
      <c r="B26" s="17">
        <f>Intra!B26+Inter!B26+Foreign!B26</f>
        <v>458</v>
      </c>
      <c r="C26" s="18">
        <f>((SQRT((Intra!C26/1.645)^2+(Inter!C26/1.645)^2+(Foreign!C26/1.645)^2))*1.645)</f>
        <v>146.18823482072693</v>
      </c>
      <c r="D26" s="19">
        <f t="shared" si="3"/>
        <v>3.0287599939160278E-3</v>
      </c>
      <c r="E26" s="17">
        <f>Intra!E26+Inter!E26+Foreign!E26</f>
        <v>226</v>
      </c>
      <c r="F26" s="18">
        <f>((SQRT((Intra!F26/1.645)^2+(Inter!F26/1.645)^2+(Foreign!F26/1.645)^2))*1.645)</f>
        <v>105.26157893552615</v>
      </c>
      <c r="G26" s="19">
        <f t="shared" si="4"/>
        <v>1.8737304647017368E-3</v>
      </c>
      <c r="H26" s="17">
        <f>Intra!H26+Inter!H26+Foreign!H26</f>
        <v>232</v>
      </c>
      <c r="I26" s="22">
        <f>((SQRT((Intra!I26/1.645)^2+(Inter!I26/1.645)^2+(Foreign!I26/1.645)^2))*1.645)</f>
        <v>180.14161096204288</v>
      </c>
    </row>
    <row r="27" spans="1:9" s="5" customFormat="1" x14ac:dyDescent="0.3">
      <c r="A27" s="20" t="s">
        <v>33</v>
      </c>
      <c r="B27" s="17">
        <f>Intra!B27+Inter!B27+Foreign!B27</f>
        <v>853</v>
      </c>
      <c r="C27" s="18">
        <f>((SQRT((Intra!C27/1.645)^2+(Inter!C27/1.645)^2+(Foreign!C27/1.645)^2))*1.645)</f>
        <v>243.5015400361977</v>
      </c>
      <c r="D27" s="19">
        <f t="shared" si="3"/>
        <v>5.6409001633414236E-3</v>
      </c>
      <c r="E27" s="17">
        <f>Intra!E27+Inter!E27+Foreign!E27</f>
        <v>572</v>
      </c>
      <c r="F27" s="18">
        <f>((SQRT((Intra!F27/1.645)^2+(Inter!F27/1.645)^2+(Foreign!F27/1.645)^2))*1.645)</f>
        <v>141.22322755127783</v>
      </c>
      <c r="G27" s="19">
        <f t="shared" si="4"/>
        <v>4.7423620611035111E-3</v>
      </c>
      <c r="H27" s="17">
        <f>Intra!H27+Inter!H27+Foreign!H27</f>
        <v>281</v>
      </c>
      <c r="I27" s="22">
        <f>((SQRT((Intra!I27/1.645)^2+(Inter!I27/1.645)^2+(Foreign!I27/1.645)^2))*1.645)</f>
        <v>281.49067480113791</v>
      </c>
    </row>
    <row r="28" spans="1:9" s="5" customFormat="1" x14ac:dyDescent="0.3">
      <c r="A28" s="20" t="s">
        <v>34</v>
      </c>
      <c r="B28" s="17">
        <f>Intra!B28+Inter!B28+Foreign!B28</f>
        <v>2008</v>
      </c>
      <c r="C28" s="18">
        <f>((SQRT((Intra!C28/1.645)^2+(Inter!C28/1.645)^2+(Foreign!C28/1.645)^2))*1.645)</f>
        <v>417.14985317029658</v>
      </c>
      <c r="D28" s="19">
        <f t="shared" si="3"/>
        <v>1.3278930279003022E-2</v>
      </c>
      <c r="E28" s="17">
        <f>Intra!E28+Inter!E28+Foreign!E28</f>
        <v>914</v>
      </c>
      <c r="F28" s="18">
        <f>((SQRT((Intra!F28/1.645)^2+(Inter!F28/1.645)^2+(Foreign!F28/1.645)^2))*1.645)</f>
        <v>119.51987282456422</v>
      </c>
      <c r="G28" s="19">
        <f t="shared" si="4"/>
        <v>7.5778302864486172E-3</v>
      </c>
      <c r="H28" s="17">
        <f>Intra!H28+Inter!H28+Foreign!H28</f>
        <v>1094</v>
      </c>
      <c r="I28" s="22">
        <f>((SQRT((Intra!I28/1.645)^2+(Inter!I28/1.645)^2+(Foreign!I28/1.645)^2))*1.645)</f>
        <v>433.93432682838079</v>
      </c>
    </row>
    <row r="29" spans="1:9" s="5" customFormat="1" x14ac:dyDescent="0.3">
      <c r="A29" s="20" t="s">
        <v>35</v>
      </c>
      <c r="B29" s="17">
        <f>Intra!B29+Inter!B29+Foreign!B29</f>
        <v>1637</v>
      </c>
      <c r="C29" s="18">
        <f>((SQRT((Intra!C29/1.645)^2+(Inter!C29/1.645)^2+(Foreign!C29/1.645)^2))*1.645)</f>
        <v>302.44503632891707</v>
      </c>
      <c r="D29" s="19">
        <f t="shared" si="3"/>
        <v>1.0825502423669297E-2</v>
      </c>
      <c r="E29" s="17">
        <f>Intra!E29+Inter!E29+Foreign!E29</f>
        <v>1234</v>
      </c>
      <c r="F29" s="18">
        <f>((SQRT((Intra!F29/1.645)^2+(Inter!F29/1.645)^2+(Foreign!F29/1.645)^2))*1.645)</f>
        <v>192.67589366602144</v>
      </c>
      <c r="G29" s="19">
        <f t="shared" si="4"/>
        <v>1.023089997098205E-2</v>
      </c>
      <c r="H29" s="17">
        <f>Intra!H29+Inter!H29+Foreign!H29</f>
        <v>403</v>
      </c>
      <c r="I29" s="22">
        <f>((SQRT((Intra!I29/1.645)^2+(Inter!I29/1.645)^2+(Foreign!I29/1.645)^2))*1.645)</f>
        <v>358.60423868102839</v>
      </c>
    </row>
    <row r="30" spans="1:9" x14ac:dyDescent="0.3">
      <c r="A30" s="34" t="s">
        <v>36</v>
      </c>
      <c r="B30" s="17">
        <f>Intra!B30+Inter!B30+Foreign!B30</f>
        <v>1303</v>
      </c>
      <c r="C30" s="18">
        <f>((SQRT((Intra!C30/1.645)^2+(Inter!C30/1.645)^2+(Foreign!C30/1.645)^2))*1.645)</f>
        <v>318.03458931380402</v>
      </c>
      <c r="D30" s="19">
        <f t="shared" si="3"/>
        <v>8.6167560525602285E-3</v>
      </c>
      <c r="E30" s="17">
        <f>Intra!E30+Inter!E30+Foreign!E30</f>
        <v>783</v>
      </c>
      <c r="F30" s="18">
        <f>((SQRT((Intra!F30/1.645)^2+(Inter!F30/1.645)^2+(Foreign!F30/1.645)^2))*1.645)</f>
        <v>248.20153101864625</v>
      </c>
      <c r="G30" s="19">
        <f t="shared" si="4"/>
        <v>6.491729884342743E-3</v>
      </c>
      <c r="H30" s="17">
        <f>Intra!H30+Inter!H30+Foreign!H30</f>
        <v>520</v>
      </c>
      <c r="I30" s="22">
        <f>((SQRT((Intra!I30/1.645)^2+(Inter!I30/1.645)^2+(Foreign!I30/1.645)^2))*1.645)</f>
        <v>403.42285507888619</v>
      </c>
    </row>
    <row r="31" spans="1:9" s="5" customFormat="1" x14ac:dyDescent="0.3">
      <c r="A31" s="35" t="s">
        <v>38</v>
      </c>
      <c r="B31" s="17">
        <f>Intra!B31+Inter!B31+Foreign!B31</f>
        <v>4333</v>
      </c>
      <c r="C31" s="18">
        <f>((SQRT((Intra!C31/1.645)^2+(Inter!C31/1.645)^2+(Foreign!C31/1.645)^2))*1.645)</f>
        <v>936.71820736014297</v>
      </c>
      <c r="D31" s="19">
        <f t="shared" si="3"/>
        <v>2.8654185706633514E-2</v>
      </c>
      <c r="E31" s="17">
        <f>Intra!E31+Inter!E31+Foreign!E31</f>
        <v>1879</v>
      </c>
      <c r="F31" s="18">
        <f>((SQRT((Intra!F31/1.645)^2+(Inter!F31/1.645)^2+(Foreign!F31/1.645)^2))*1.645)</f>
        <v>212</v>
      </c>
      <c r="G31" s="19">
        <f t="shared" si="4"/>
        <v>1.5578493553869751E-2</v>
      </c>
      <c r="H31" s="17">
        <f>Intra!H31+Inter!H31+Foreign!H31</f>
        <v>2454</v>
      </c>
      <c r="I31" s="22">
        <f>((SQRT((Intra!I31/1.645)^2+(Inter!I31/1.645)^2+(Foreign!I31/1.645)^2))*1.645)</f>
        <v>960.40876714032538</v>
      </c>
    </row>
    <row r="32" spans="1:9" s="5" customFormat="1" x14ac:dyDescent="0.3">
      <c r="A32" s="34" t="s">
        <v>37</v>
      </c>
      <c r="B32" s="17">
        <f>Intra!B32+Inter!B32+Foreign!B32</f>
        <v>215</v>
      </c>
      <c r="C32" s="18">
        <f>((SQRT((Intra!C32/1.645)^2+(Inter!C32/1.645)^2+(Foreign!C32/1.645)^2))*1.645)</f>
        <v>147.41099009232656</v>
      </c>
      <c r="D32" s="19">
        <f t="shared" si="3"/>
        <v>1.4217978137378733E-3</v>
      </c>
      <c r="E32" s="17">
        <f>Intra!E32+Inter!E32+Foreign!E32</f>
        <v>33</v>
      </c>
      <c r="F32" s="18">
        <f>((SQRT((Intra!F32/1.645)^2+(Inter!F32/1.645)^2+(Foreign!F32/1.645)^2))*1.645)</f>
        <v>0</v>
      </c>
      <c r="G32" s="19">
        <f t="shared" si="4"/>
        <v>2.7359781121751026E-4</v>
      </c>
      <c r="H32" s="17">
        <f>Intra!H32+Inter!H32+Foreign!H32</f>
        <v>182</v>
      </c>
      <c r="I32" s="22">
        <f>((SQRT((Intra!I32/1.645)^2+(Inter!I32/1.645)^2+(Foreign!I32/1.645)^2))*1.645)</f>
        <v>147.41099009232656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151217</v>
      </c>
      <c r="C35" s="18">
        <f>((SQRT((Intra!C35/1.645)^2+(Inter!C35/1.645)^2+(Foreign!C35/1.645)^2))*1.645)</f>
        <v>2766.3501224537722</v>
      </c>
      <c r="D35" s="19">
        <f>B35/B$35</f>
        <v>1</v>
      </c>
      <c r="E35" s="17">
        <f>Intra!E35+Inter!E35+Foreign!E35</f>
        <v>120615</v>
      </c>
      <c r="F35" s="18">
        <f>((SQRT((Intra!F35/1.645)^2+(Inter!F35/1.645)^2+(Foreign!F35/1.645)^2))*1.645)</f>
        <v>1884.5243431699153</v>
      </c>
      <c r="G35" s="19">
        <f>E35/E$35</f>
        <v>1</v>
      </c>
      <c r="H35" s="17">
        <f>Intra!H35+Inter!H35+Foreign!H35</f>
        <v>30602</v>
      </c>
      <c r="I35" s="22">
        <f>((SQRT((Intra!I35/1.645)^2+(Inter!I35/1.645)^2+(Foreign!I35/1.645)^2))*1.645)</f>
        <v>3347.2563391530084</v>
      </c>
    </row>
    <row r="36" spans="1:9" ht="28.8" x14ac:dyDescent="0.3">
      <c r="A36" s="20" t="s">
        <v>39</v>
      </c>
      <c r="B36" s="17">
        <f>Intra!B36+Inter!B36+Foreign!B36</f>
        <v>124671</v>
      </c>
      <c r="C36" s="18">
        <f>((SQRT((Intra!C36/1.645)^2+(Inter!C36/1.645)^2+(Foreign!C36/1.645)^2))*1.645)</f>
        <v>2327.5536513687498</v>
      </c>
      <c r="D36" s="19">
        <f t="shared" ref="D36:D39" si="5">B36/B$35</f>
        <v>0.82445095458843909</v>
      </c>
      <c r="E36" s="17">
        <f>Intra!E36+Inter!E36+Foreign!E36</f>
        <v>107804</v>
      </c>
      <c r="F36" s="18">
        <f>((SQRT((Intra!F36/1.645)^2+(Inter!F36/1.645)^2+(Foreign!F36/1.645)^2))*1.645)</f>
        <v>1784.4371661675284</v>
      </c>
      <c r="G36" s="19">
        <f t="shared" ref="G36:G39" si="6">E36/E$35</f>
        <v>0.8937860133482568</v>
      </c>
      <c r="H36" s="17">
        <f>Intra!H36+Inter!H36+Foreign!H36</f>
        <v>16867</v>
      </c>
      <c r="I36" s="22">
        <f>((SQRT((Intra!I36/1.645)^2+(Inter!I36/1.645)^2+(Foreign!I36/1.645)^2))*1.645)</f>
        <v>2932.8692435906514</v>
      </c>
    </row>
    <row r="37" spans="1:9" ht="28.8" x14ac:dyDescent="0.3">
      <c r="A37" s="20" t="s">
        <v>40</v>
      </c>
      <c r="B37" s="17">
        <f>Intra!B37+Inter!B37+Foreign!B37</f>
        <v>13076</v>
      </c>
      <c r="C37" s="18">
        <f>((SQRT((Intra!C37/1.645)^2+(Inter!C37/1.645)^2+(Foreign!C37/1.645)^2))*1.645)</f>
        <v>1321.0492042312428</v>
      </c>
      <c r="D37" s="19">
        <f t="shared" si="5"/>
        <v>8.647175912761132E-2</v>
      </c>
      <c r="E37" s="17">
        <f>Intra!E37+Inter!E37+Foreign!E37</f>
        <v>3386</v>
      </c>
      <c r="F37" s="18">
        <f>((SQRT((Intra!F37/1.645)^2+(Inter!F37/1.645)^2+(Foreign!F37/1.645)^2))*1.645)</f>
        <v>345.3823967720416</v>
      </c>
      <c r="G37" s="19">
        <f t="shared" si="6"/>
        <v>2.8072793599469386E-2</v>
      </c>
      <c r="H37" s="17">
        <f>Intra!H37+Inter!H37+Foreign!H37</f>
        <v>9690</v>
      </c>
      <c r="I37" s="22">
        <f>((SQRT((Intra!I37/1.645)^2+(Inter!I37/1.645)^2+(Foreign!I37/1.645)^2))*1.645)</f>
        <v>1365.4523060143845</v>
      </c>
    </row>
    <row r="38" spans="1:9" ht="28.8" x14ac:dyDescent="0.3">
      <c r="A38" s="20" t="s">
        <v>41</v>
      </c>
      <c r="B38" s="17">
        <f>Intra!B38+Inter!B38+Foreign!B38</f>
        <v>6066</v>
      </c>
      <c r="C38" s="18">
        <f>((SQRT((Intra!C38/1.645)^2+(Inter!C38/1.645)^2+(Foreign!C38/1.645)^2))*1.645)</f>
        <v>492.41039794057963</v>
      </c>
      <c r="D38" s="19">
        <f t="shared" si="5"/>
        <v>4.0114537386669487E-2</v>
      </c>
      <c r="E38" s="17">
        <f>Intra!E38+Inter!E38+Foreign!E38</f>
        <v>4172</v>
      </c>
      <c r="F38" s="18">
        <f>((SQRT((Intra!F38/1.645)^2+(Inter!F38/1.645)^2+(Foreign!F38/1.645)^2))*1.645)</f>
        <v>341.50256221586392</v>
      </c>
      <c r="G38" s="19">
        <f t="shared" si="6"/>
        <v>3.4589396012104631E-2</v>
      </c>
      <c r="H38" s="17">
        <f>Intra!H38+Inter!H38+Foreign!H38</f>
        <v>1894</v>
      </c>
      <c r="I38" s="22">
        <f>((SQRT((Intra!I38/1.645)^2+(Inter!I38/1.645)^2+(Foreign!I38/1.645)^2))*1.645)</f>
        <v>599.24285561031104</v>
      </c>
    </row>
    <row r="39" spans="1:9" ht="28.8" x14ac:dyDescent="0.3">
      <c r="A39" s="24" t="s">
        <v>42</v>
      </c>
      <c r="B39" s="25">
        <f>Intra!B39+Inter!B39+Foreign!B39</f>
        <v>6709</v>
      </c>
      <c r="C39" s="26">
        <f>((SQRT((Intra!C39/1.645)^2+(Inter!C39/1.645)^2+(Foreign!C39/1.645)^2))*1.645)</f>
        <v>457.49863387774178</v>
      </c>
      <c r="D39" s="27">
        <f t="shared" si="5"/>
        <v>4.4366704801708803E-2</v>
      </c>
      <c r="E39" s="25">
        <f>Intra!E39+Inter!E39+Foreign!E39</f>
        <v>5253</v>
      </c>
      <c r="F39" s="26">
        <f>((SQRT((Intra!F39/1.645)^2+(Inter!F39/1.645)^2+(Foreign!F39/1.645)^2))*1.645)</f>
        <v>365.56809807388834</v>
      </c>
      <c r="G39" s="27">
        <f t="shared" si="6"/>
        <v>4.3551797040169135E-2</v>
      </c>
      <c r="H39" s="25">
        <f>Intra!H39+Inter!H39+Foreign!H39</f>
        <v>1456</v>
      </c>
      <c r="I39" s="28">
        <f>((SQRT((Intra!I39/1.645)^2+(Inter!I39/1.645)^2+(Foreign!I39/1.645)^2))*1.645)</f>
        <v>585.61509059224227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C6" sqref="C6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Baltimore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75434</v>
      </c>
      <c r="C8" s="45">
        <v>2772</v>
      </c>
      <c r="D8" s="19">
        <f>B8/B$8</f>
        <v>1</v>
      </c>
      <c r="E8" s="15">
        <v>74960</v>
      </c>
      <c r="F8" s="45">
        <v>2709</v>
      </c>
      <c r="G8" s="19">
        <f t="shared" ref="G8:G10" si="0">E8/E$8</f>
        <v>1</v>
      </c>
      <c r="H8" s="38">
        <f t="shared" ref="H8:H11" si="1">B8-E8</f>
        <v>474</v>
      </c>
      <c r="I8" s="39">
        <f>((SQRT((C8/1.645)^2+(F8/1.645)^2)))*1.645</f>
        <v>3875.9082806485503</v>
      </c>
    </row>
    <row r="9" spans="1:9" x14ac:dyDescent="0.3">
      <c r="A9" s="32" t="str">
        <f>Total!A9</f>
        <v>Speak only English</v>
      </c>
      <c r="B9" s="15">
        <v>65947</v>
      </c>
      <c r="C9" s="45">
        <v>2582</v>
      </c>
      <c r="D9" s="19">
        <f>B9/B$8</f>
        <v>0.87423443009783386</v>
      </c>
      <c r="E9" s="15">
        <v>66499</v>
      </c>
      <c r="F9" s="45">
        <v>2569</v>
      </c>
      <c r="G9" s="19">
        <f t="shared" si="0"/>
        <v>0.88712646744930634</v>
      </c>
      <c r="H9" s="38">
        <f t="shared" si="1"/>
        <v>-552</v>
      </c>
      <c r="I9" s="39">
        <f t="shared" ref="I9:I11" si="2">((SQRT((C9/1.645)^2+(F9/1.645)^2)))*1.645</f>
        <v>3642.3186296643516</v>
      </c>
    </row>
    <row r="10" spans="1:9" ht="28.8" x14ac:dyDescent="0.3">
      <c r="A10" s="32" t="str">
        <f>Total!A10</f>
        <v>Speak a language other than English, speak English "very well"</v>
      </c>
      <c r="B10" s="15">
        <v>6487</v>
      </c>
      <c r="C10" s="45">
        <v>808</v>
      </c>
      <c r="D10" s="19">
        <f>B10/B$8</f>
        <v>8.5995704854574861E-2</v>
      </c>
      <c r="E10" s="15">
        <v>6069</v>
      </c>
      <c r="F10" s="45">
        <v>722</v>
      </c>
      <c r="G10" s="19">
        <f t="shared" si="0"/>
        <v>8.0963180362860196E-2</v>
      </c>
      <c r="H10" s="38">
        <f t="shared" si="1"/>
        <v>418</v>
      </c>
      <c r="I10" s="39">
        <f t="shared" si="2"/>
        <v>1083.5810998720863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3000</v>
      </c>
      <c r="C11" s="45">
        <v>601</v>
      </c>
      <c r="D11" s="19">
        <f>B11/B$8</f>
        <v>3.9769865047591273E-2</v>
      </c>
      <c r="E11" s="15">
        <v>2392</v>
      </c>
      <c r="F11" s="45">
        <v>469</v>
      </c>
      <c r="G11" s="19">
        <f>E11/E$8</f>
        <v>3.1910352187833509E-2</v>
      </c>
      <c r="H11" s="38">
        <f t="shared" si="1"/>
        <v>608</v>
      </c>
      <c r="I11" s="39">
        <f t="shared" si="2"/>
        <v>762.33981924073726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80149</v>
      </c>
      <c r="C14" s="47">
        <v>86</v>
      </c>
      <c r="D14" s="19">
        <f>B14/B$14</f>
        <v>1</v>
      </c>
      <c r="E14" s="48">
        <v>79702</v>
      </c>
      <c r="F14" s="48">
        <v>86</v>
      </c>
      <c r="G14" s="19">
        <f>E14/E$14</f>
        <v>1</v>
      </c>
      <c r="H14" s="17">
        <f t="shared" ref="H14:H20" si="3">B14-E14</f>
        <v>447</v>
      </c>
      <c r="I14" s="22">
        <f t="shared" ref="I14:I20" si="4">((SQRT((C14/1.645)^2+(F14/1.645)^2)))*1.645</f>
        <v>121.62236636408618</v>
      </c>
    </row>
    <row r="15" spans="1:9" ht="28.8" x14ac:dyDescent="0.3">
      <c r="A15" s="32" t="str">
        <f>Total!A15</f>
        <v>Same state as current residence and residence 1 year ago</v>
      </c>
      <c r="B15" s="46">
        <v>47303</v>
      </c>
      <c r="C15" s="47">
        <v>77</v>
      </c>
      <c r="D15" s="19">
        <f>B15/B$14</f>
        <v>0.59018827433904353</v>
      </c>
      <c r="E15" s="48">
        <v>49615</v>
      </c>
      <c r="F15" s="48">
        <v>78</v>
      </c>
      <c r="G15" s="19">
        <f>E15/E$14</f>
        <v>0.62250633610197992</v>
      </c>
      <c r="H15" s="17">
        <f t="shared" si="3"/>
        <v>-2312</v>
      </c>
      <c r="I15" s="22">
        <f t="shared" si="4"/>
        <v>109.60383204979649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61</v>
      </c>
      <c r="D16" s="19">
        <f t="shared" ref="D16:D32" si="5">B16/B$14</f>
        <v>0</v>
      </c>
      <c r="E16" s="48">
        <v>0</v>
      </c>
      <c r="F16" s="48">
        <v>59</v>
      </c>
      <c r="G16" s="19">
        <f t="shared" ref="G16:G32" si="6">E16/E$14</f>
        <v>0</v>
      </c>
      <c r="H16" s="17">
        <f t="shared" si="3"/>
        <v>0</v>
      </c>
      <c r="I16" s="22">
        <f t="shared" si="4"/>
        <v>84.864598037108507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13</v>
      </c>
      <c r="D17" s="19">
        <f t="shared" si="5"/>
        <v>0</v>
      </c>
      <c r="E17" s="48">
        <v>0</v>
      </c>
      <c r="F17" s="48">
        <v>10</v>
      </c>
      <c r="G17" s="19">
        <f t="shared" si="6"/>
        <v>0</v>
      </c>
      <c r="H17" s="17">
        <f t="shared" si="3"/>
        <v>0</v>
      </c>
      <c r="I17" s="22">
        <f t="shared" si="4"/>
        <v>16.401219466856723</v>
      </c>
    </row>
    <row r="18" spans="1:9" ht="28.8" x14ac:dyDescent="0.3">
      <c r="A18" s="32" t="str">
        <f>Total!A18</f>
        <v>Different state than current residence or residence 1 year ago</v>
      </c>
      <c r="B18" s="46">
        <v>24043</v>
      </c>
      <c r="C18" s="47">
        <v>23</v>
      </c>
      <c r="D18" s="19">
        <f t="shared" si="5"/>
        <v>0.29997878950454776</v>
      </c>
      <c r="E18" s="48">
        <v>22397</v>
      </c>
      <c r="F18" s="48">
        <v>23</v>
      </c>
      <c r="G18" s="19">
        <f t="shared" si="6"/>
        <v>0.28100925949160621</v>
      </c>
      <c r="H18" s="17">
        <f t="shared" si="3"/>
        <v>1646</v>
      </c>
      <c r="I18" s="22">
        <f t="shared" si="4"/>
        <v>32.526911934581186</v>
      </c>
    </row>
    <row r="19" spans="1:9" x14ac:dyDescent="0.3">
      <c r="A19" s="32" t="str">
        <f>Total!A19</f>
        <v>Born in U.S. Island Area</v>
      </c>
      <c r="B19" s="46">
        <v>51</v>
      </c>
      <c r="C19" s="47">
        <v>26</v>
      </c>
      <c r="D19" s="19">
        <f t="shared" si="5"/>
        <v>6.3631486356660724E-4</v>
      </c>
      <c r="E19" s="48">
        <v>26</v>
      </c>
      <c r="F19" s="48">
        <v>25</v>
      </c>
      <c r="G19" s="19">
        <f t="shared" si="6"/>
        <v>3.2621515143911069E-4</v>
      </c>
      <c r="H19" s="17">
        <f t="shared" si="3"/>
        <v>25</v>
      </c>
      <c r="I19" s="22">
        <f t="shared" si="4"/>
        <v>36.069377593742871</v>
      </c>
    </row>
    <row r="20" spans="1:9" x14ac:dyDescent="0.3">
      <c r="A20" s="32" t="str">
        <f>Total!A20</f>
        <v>Born in Germany</v>
      </c>
      <c r="B20" s="46">
        <v>480</v>
      </c>
      <c r="C20" s="47">
        <v>20</v>
      </c>
      <c r="D20" s="19">
        <f t="shared" si="5"/>
        <v>5.9888457747445381E-3</v>
      </c>
      <c r="E20" s="48">
        <v>457</v>
      </c>
      <c r="F20" s="48">
        <v>27</v>
      </c>
      <c r="G20" s="19">
        <f t="shared" si="6"/>
        <v>5.7338586233720611E-3</v>
      </c>
      <c r="H20" s="17">
        <f t="shared" si="3"/>
        <v>23</v>
      </c>
      <c r="I20" s="22">
        <f t="shared" si="4"/>
        <v>33.600595232822883</v>
      </c>
    </row>
    <row r="21" spans="1:9" s="5" customFormat="1" x14ac:dyDescent="0.3">
      <c r="A21" s="32" t="str">
        <f>Total!A21</f>
        <v>Born in remainder of Europe</v>
      </c>
      <c r="B21" s="46">
        <v>842</v>
      </c>
      <c r="C21" s="47">
        <v>24</v>
      </c>
      <c r="D21" s="19">
        <f t="shared" si="5"/>
        <v>1.0505433629864377E-2</v>
      </c>
      <c r="E21" s="48">
        <v>857</v>
      </c>
      <c r="F21" s="48">
        <v>23</v>
      </c>
      <c r="G21" s="19">
        <f t="shared" si="6"/>
        <v>1.075255326089684E-2</v>
      </c>
      <c r="H21" s="17">
        <f t="shared" ref="H21:H32" si="7">B21-E21</f>
        <v>-15</v>
      </c>
      <c r="I21" s="22">
        <f t="shared" ref="I21:I32" si="8">((SQRT((C21/1.645)^2+(F21/1.645)^2)))*1.645</f>
        <v>33.241540277189323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385</v>
      </c>
      <c r="C22" s="47">
        <v>28</v>
      </c>
      <c r="D22" s="19">
        <f t="shared" si="5"/>
        <v>4.8035533818263487E-3</v>
      </c>
      <c r="E22" s="48">
        <v>543</v>
      </c>
      <c r="F22" s="48">
        <v>25</v>
      </c>
      <c r="G22" s="19">
        <f t="shared" si="6"/>
        <v>6.8128779704398883E-3</v>
      </c>
      <c r="H22" s="17">
        <f t="shared" si="7"/>
        <v>-158</v>
      </c>
      <c r="I22" s="22">
        <f t="shared" si="8"/>
        <v>37.536648758246912</v>
      </c>
    </row>
    <row r="23" spans="1:9" s="5" customFormat="1" x14ac:dyDescent="0.3">
      <c r="A23" s="32" t="str">
        <f>Total!A23</f>
        <v>Born in India</v>
      </c>
      <c r="B23" s="46">
        <v>539</v>
      </c>
      <c r="C23" s="47">
        <v>35</v>
      </c>
      <c r="D23" s="19">
        <f t="shared" si="5"/>
        <v>6.7249747345568874E-3</v>
      </c>
      <c r="E23" s="48">
        <v>451</v>
      </c>
      <c r="F23" s="48">
        <v>28</v>
      </c>
      <c r="G23" s="19">
        <f t="shared" si="6"/>
        <v>5.6585782038091892E-3</v>
      </c>
      <c r="H23" s="17">
        <f t="shared" si="7"/>
        <v>88</v>
      </c>
      <c r="I23" s="22">
        <f t="shared" si="8"/>
        <v>44.82186966202994</v>
      </c>
    </row>
    <row r="24" spans="1:9" s="5" customFormat="1" x14ac:dyDescent="0.3">
      <c r="A24" s="32" t="str">
        <f>Total!A24</f>
        <v>Born in the Philippines</v>
      </c>
      <c r="B24" s="46">
        <v>737</v>
      </c>
      <c r="C24" s="47">
        <v>15</v>
      </c>
      <c r="D24" s="19">
        <f t="shared" si="5"/>
        <v>9.1953736166390104E-3</v>
      </c>
      <c r="E24" s="48">
        <v>487</v>
      </c>
      <c r="F24" s="48">
        <v>11</v>
      </c>
      <c r="G24" s="19">
        <f t="shared" si="6"/>
        <v>6.1102607211864198E-3</v>
      </c>
      <c r="H24" s="17">
        <f t="shared" si="7"/>
        <v>250</v>
      </c>
      <c r="I24" s="22">
        <f t="shared" si="8"/>
        <v>18.601075237738275</v>
      </c>
    </row>
    <row r="25" spans="1:9" s="5" customFormat="1" x14ac:dyDescent="0.3">
      <c r="A25" s="32" t="str">
        <f>Total!A25</f>
        <v>Born in remainder of Asia</v>
      </c>
      <c r="B25" s="46">
        <v>1604</v>
      </c>
      <c r="C25" s="47">
        <v>21</v>
      </c>
      <c r="D25" s="19">
        <f t="shared" si="5"/>
        <v>2.0012726297271331E-2</v>
      </c>
      <c r="E25" s="48">
        <v>1310</v>
      </c>
      <c r="F25" s="48">
        <v>23</v>
      </c>
      <c r="G25" s="19">
        <f t="shared" si="6"/>
        <v>1.6436224937893654E-2</v>
      </c>
      <c r="H25" s="17">
        <f t="shared" si="7"/>
        <v>294</v>
      </c>
      <c r="I25" s="22">
        <f t="shared" si="8"/>
        <v>31.144823004794876</v>
      </c>
    </row>
    <row r="26" spans="1:9" s="5" customFormat="1" x14ac:dyDescent="0.3">
      <c r="A26" s="32" t="str">
        <f>Total!A26</f>
        <v>Born in Northern America</v>
      </c>
      <c r="B26" s="46">
        <v>103</v>
      </c>
      <c r="C26" s="47">
        <v>27</v>
      </c>
      <c r="D26" s="19">
        <f t="shared" si="5"/>
        <v>1.2851064891639321E-3</v>
      </c>
      <c r="E26" s="48">
        <v>52</v>
      </c>
      <c r="F26" s="48">
        <v>26</v>
      </c>
      <c r="G26" s="19">
        <f t="shared" si="6"/>
        <v>6.5243030287822138E-4</v>
      </c>
      <c r="H26" s="17">
        <f t="shared" si="7"/>
        <v>51</v>
      </c>
      <c r="I26" s="22">
        <f t="shared" si="8"/>
        <v>37.483329627982627</v>
      </c>
    </row>
    <row r="27" spans="1:9" s="5" customFormat="1" x14ac:dyDescent="0.3">
      <c r="A27" s="32" t="str">
        <f>Total!A27</f>
        <v>Born in Mexico</v>
      </c>
      <c r="B27" s="46">
        <v>293</v>
      </c>
      <c r="C27" s="47">
        <v>30</v>
      </c>
      <c r="D27" s="19">
        <f t="shared" si="5"/>
        <v>3.655691275000312E-3</v>
      </c>
      <c r="E27" s="48">
        <v>370</v>
      </c>
      <c r="F27" s="48">
        <v>30</v>
      </c>
      <c r="G27" s="19">
        <f t="shared" si="6"/>
        <v>4.6422925397104214E-3</v>
      </c>
      <c r="H27" s="17">
        <f t="shared" si="7"/>
        <v>-77</v>
      </c>
      <c r="I27" s="22">
        <f t="shared" si="8"/>
        <v>42.426406871192853</v>
      </c>
    </row>
    <row r="28" spans="1:9" s="5" customFormat="1" x14ac:dyDescent="0.3">
      <c r="A28" s="32" t="str">
        <f>Total!A28</f>
        <v>Born in remainder of Central America</v>
      </c>
      <c r="B28" s="46">
        <v>865</v>
      </c>
      <c r="C28" s="47">
        <v>21</v>
      </c>
      <c r="D28" s="19">
        <f t="shared" si="5"/>
        <v>1.0792399156570886E-2</v>
      </c>
      <c r="E28" s="48">
        <v>706</v>
      </c>
      <c r="F28" s="48">
        <v>19</v>
      </c>
      <c r="G28" s="19">
        <f t="shared" si="6"/>
        <v>8.8579960352312363E-3</v>
      </c>
      <c r="H28" s="17">
        <f t="shared" si="7"/>
        <v>159</v>
      </c>
      <c r="I28" s="22">
        <f t="shared" si="8"/>
        <v>28.319604517012593</v>
      </c>
    </row>
    <row r="29" spans="1:9" s="5" customFormat="1" x14ac:dyDescent="0.3">
      <c r="A29" s="32" t="str">
        <f>Total!A29</f>
        <v>Born in the Caribbean</v>
      </c>
      <c r="B29" s="46">
        <v>858</v>
      </c>
      <c r="C29" s="47">
        <v>34</v>
      </c>
      <c r="D29" s="19">
        <f t="shared" si="5"/>
        <v>1.0705061822355862E-2</v>
      </c>
      <c r="E29" s="48">
        <v>756</v>
      </c>
      <c r="F29" s="48">
        <v>32</v>
      </c>
      <c r="G29" s="19">
        <f t="shared" si="6"/>
        <v>9.4853328649218346E-3</v>
      </c>
      <c r="H29" s="17">
        <f t="shared" si="7"/>
        <v>102</v>
      </c>
      <c r="I29" s="22">
        <f t="shared" si="8"/>
        <v>46.690470119715009</v>
      </c>
    </row>
    <row r="30" spans="1:9" s="5" customFormat="1" x14ac:dyDescent="0.3">
      <c r="A30" s="42" t="str">
        <f>Total!A30</f>
        <v>Born in South America</v>
      </c>
      <c r="B30" s="46">
        <v>319</v>
      </c>
      <c r="C30" s="47">
        <v>9</v>
      </c>
      <c r="D30" s="19">
        <f t="shared" si="5"/>
        <v>3.980087087798974E-3</v>
      </c>
      <c r="E30" s="48">
        <v>281</v>
      </c>
      <c r="F30" s="48">
        <v>10</v>
      </c>
      <c r="G30" s="19">
        <f t="shared" si="6"/>
        <v>3.5256329828611578E-3</v>
      </c>
      <c r="H30" s="17">
        <f t="shared" si="7"/>
        <v>38</v>
      </c>
      <c r="I30" s="22">
        <f t="shared" si="8"/>
        <v>13.45362404707371</v>
      </c>
    </row>
    <row r="31" spans="1:9" s="5" customFormat="1" x14ac:dyDescent="0.3">
      <c r="A31" s="40" t="str">
        <f>Total!A31</f>
        <v>Born in Africa</v>
      </c>
      <c r="B31" s="46">
        <v>1697</v>
      </c>
      <c r="C31" s="47">
        <v>0</v>
      </c>
      <c r="D31" s="19">
        <f t="shared" si="5"/>
        <v>2.1173065166128085E-2</v>
      </c>
      <c r="E31" s="48">
        <v>1361</v>
      </c>
      <c r="F31" s="48">
        <v>0</v>
      </c>
      <c r="G31" s="19">
        <f t="shared" si="6"/>
        <v>1.7076108504178063E-2</v>
      </c>
      <c r="H31" s="17">
        <f t="shared" si="7"/>
        <v>336</v>
      </c>
      <c r="I31" s="22">
        <f t="shared" si="8"/>
        <v>0</v>
      </c>
    </row>
    <row r="32" spans="1:9" s="5" customFormat="1" x14ac:dyDescent="0.3">
      <c r="A32" s="42" t="str">
        <f>Total!A32</f>
        <v>Born in Oceania or At Sea</v>
      </c>
      <c r="B32" s="46">
        <v>30</v>
      </c>
      <c r="C32" s="47">
        <v>0</v>
      </c>
      <c r="D32" s="19">
        <f t="shared" si="5"/>
        <v>3.7430286092153363E-4</v>
      </c>
      <c r="E32" s="48">
        <v>33</v>
      </c>
      <c r="F32" s="48">
        <v>0</v>
      </c>
      <c r="G32" s="19">
        <f t="shared" si="6"/>
        <v>4.1404230759579431E-4</v>
      </c>
      <c r="H32" s="17">
        <f t="shared" si="7"/>
        <v>-3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80149</v>
      </c>
      <c r="C35" s="18">
        <v>89</v>
      </c>
      <c r="D35" s="19">
        <f>B35/B$35</f>
        <v>1</v>
      </c>
      <c r="E35" s="17">
        <v>79702</v>
      </c>
      <c r="F35" s="18">
        <v>88</v>
      </c>
      <c r="G35" s="19">
        <f>E35/E$35</f>
        <v>1</v>
      </c>
      <c r="H35" s="17">
        <f t="shared" ref="H35:H39" si="9">B35-E35</f>
        <v>447</v>
      </c>
      <c r="I35" s="22">
        <f t="shared" ref="I35:I39" si="10">((SQRT((C35/1.645)^2+(F35/1.645)^2)))*1.645</f>
        <v>125.15989773086267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71248</v>
      </c>
      <c r="C36" s="18">
        <v>87</v>
      </c>
      <c r="D36" s="19">
        <f t="shared" ref="D36:D39" si="11">B36/B$35</f>
        <v>0.88894434116458099</v>
      </c>
      <c r="E36" s="17">
        <v>71871</v>
      </c>
      <c r="F36" s="18">
        <v>86</v>
      </c>
      <c r="G36" s="19">
        <f t="shared" ref="G36:G39" si="12">E36/E$35</f>
        <v>0.90174650573385862</v>
      </c>
      <c r="H36" s="17">
        <f t="shared" si="9"/>
        <v>-623</v>
      </c>
      <c r="I36" s="22">
        <f t="shared" si="10"/>
        <v>122.3315167894194</v>
      </c>
    </row>
    <row r="37" spans="1:9" ht="28.8" x14ac:dyDescent="0.3">
      <c r="A37" s="32" t="str">
        <f>Total!A37</f>
        <v>Entered the United States (or Puerto Rico) 5 years ago or less</v>
      </c>
      <c r="B37" s="17">
        <v>2358</v>
      </c>
      <c r="C37" s="18">
        <v>37</v>
      </c>
      <c r="D37" s="19">
        <f t="shared" si="11"/>
        <v>2.9420204868432543E-2</v>
      </c>
      <c r="E37" s="17">
        <v>2022</v>
      </c>
      <c r="F37" s="18">
        <v>34</v>
      </c>
      <c r="G37" s="19">
        <f t="shared" si="12"/>
        <v>2.5369501392687763E-2</v>
      </c>
      <c r="H37" s="17">
        <f t="shared" si="9"/>
        <v>336</v>
      </c>
      <c r="I37" s="22">
        <f t="shared" si="10"/>
        <v>50.249378105604457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2921</v>
      </c>
      <c r="C38" s="18">
        <v>36</v>
      </c>
      <c r="D38" s="19">
        <f t="shared" si="11"/>
        <v>3.6444621891726661E-2</v>
      </c>
      <c r="E38" s="17">
        <v>2456</v>
      </c>
      <c r="F38" s="18">
        <v>32</v>
      </c>
      <c r="G38" s="19">
        <f t="shared" si="12"/>
        <v>3.0814785074402148E-2</v>
      </c>
      <c r="H38" s="17">
        <f t="shared" si="9"/>
        <v>465</v>
      </c>
      <c r="I38" s="22">
        <f t="shared" si="10"/>
        <v>48.166378315169183</v>
      </c>
    </row>
    <row r="39" spans="1:9" ht="28.8" x14ac:dyDescent="0.3">
      <c r="A39" s="44" t="str">
        <f>Total!A39</f>
        <v>Entered the United States (or Puerto Rico) 16 years ago or more</v>
      </c>
      <c r="B39" s="25">
        <v>3622</v>
      </c>
      <c r="C39" s="26">
        <v>37</v>
      </c>
      <c r="D39" s="27">
        <f t="shared" si="11"/>
        <v>4.5190832075259826E-2</v>
      </c>
      <c r="E39" s="25">
        <v>3353</v>
      </c>
      <c r="F39" s="26">
        <v>35.917000000000002</v>
      </c>
      <c r="G39" s="27">
        <f t="shared" si="12"/>
        <v>4.2069207799051468E-2</v>
      </c>
      <c r="H39" s="25">
        <f t="shared" si="9"/>
        <v>269</v>
      </c>
      <c r="I39" s="28">
        <f t="shared" si="10"/>
        <v>51.565791848860428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52552</v>
      </c>
      <c r="C8" s="48">
        <v>2203</v>
      </c>
      <c r="D8" s="19">
        <f t="shared" ref="D8" si="0">B8/B$8</f>
        <v>1</v>
      </c>
      <c r="E8" s="48">
        <v>38449</v>
      </c>
      <c r="F8" s="48">
        <v>1757</v>
      </c>
      <c r="G8" s="19">
        <f t="shared" ref="G8" si="1">E8/E$8</f>
        <v>1</v>
      </c>
      <c r="H8" s="38">
        <f t="shared" ref="H8:H11" si="2">B8-E8</f>
        <v>14103</v>
      </c>
      <c r="I8" s="39">
        <f t="shared" ref="I8:I11" si="3">((SQRT((C8/1.645)^2+(F8/1.645)^2)))*1.645</f>
        <v>2817.8463407361301</v>
      </c>
    </row>
    <row r="9" spans="1:9" x14ac:dyDescent="0.3">
      <c r="A9" s="32" t="str">
        <f>Total!A9</f>
        <v>Speak only English</v>
      </c>
      <c r="B9" s="48">
        <v>44075</v>
      </c>
      <c r="C9" s="48">
        <v>2034</v>
      </c>
      <c r="D9" s="19">
        <f>B9/B$8</f>
        <v>0.83869310397320751</v>
      </c>
      <c r="E9" s="48">
        <v>32572</v>
      </c>
      <c r="F9" s="48">
        <v>1600</v>
      </c>
      <c r="G9" s="19">
        <f>E9/E$8</f>
        <v>0.84714817030351897</v>
      </c>
      <c r="H9" s="38">
        <f t="shared" si="2"/>
        <v>11503</v>
      </c>
      <c r="I9" s="39">
        <f t="shared" si="3"/>
        <v>2587.8863962701298</v>
      </c>
    </row>
    <row r="10" spans="1:9" ht="28.8" x14ac:dyDescent="0.3">
      <c r="A10" s="32" t="str">
        <f>Total!A10</f>
        <v>Speak a language other than English, speak English "very well"</v>
      </c>
      <c r="B10" s="48">
        <v>6091</v>
      </c>
      <c r="C10" s="48">
        <v>676</v>
      </c>
      <c r="D10" s="19">
        <f>B10/B$8</f>
        <v>0.11590424722179936</v>
      </c>
      <c r="E10" s="48">
        <v>4546</v>
      </c>
      <c r="F10" s="48">
        <v>663</v>
      </c>
      <c r="G10" s="19">
        <f>E10/E$8</f>
        <v>0.11823454446149445</v>
      </c>
      <c r="H10" s="38">
        <f t="shared" si="2"/>
        <v>1545</v>
      </c>
      <c r="I10" s="39">
        <f t="shared" si="3"/>
        <v>946.86060220076729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2386</v>
      </c>
      <c r="C11" s="48">
        <v>506</v>
      </c>
      <c r="D11" s="19">
        <f>B11/B$8</f>
        <v>4.5402648804993152E-2</v>
      </c>
      <c r="E11" s="48">
        <v>1331</v>
      </c>
      <c r="F11" s="48">
        <v>298</v>
      </c>
      <c r="G11" s="19">
        <f>E11/E$8</f>
        <v>3.4617285234986604E-2</v>
      </c>
      <c r="H11" s="38">
        <f t="shared" si="2"/>
        <v>1055</v>
      </c>
      <c r="I11" s="39">
        <f t="shared" si="3"/>
        <v>587.23078938352683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55992</v>
      </c>
      <c r="C14" s="48">
        <v>2215</v>
      </c>
      <c r="D14" s="19">
        <f>B14/B$14</f>
        <v>1</v>
      </c>
      <c r="E14" s="48">
        <v>40871</v>
      </c>
      <c r="F14" s="48">
        <v>1749</v>
      </c>
      <c r="G14" s="19">
        <f>E14/E$14</f>
        <v>1</v>
      </c>
      <c r="H14" s="17">
        <f t="shared" ref="H14:H32" si="4">B14-E14</f>
        <v>15121</v>
      </c>
      <c r="I14" s="22">
        <f t="shared" ref="I14:I32" si="5">((SQRT((C14/1.645)^2+(F14/1.645)^2)))*1.645</f>
        <v>2822.2731972649281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11053</v>
      </c>
      <c r="C16" s="48">
        <v>1006</v>
      </c>
      <c r="D16" s="19">
        <f t="shared" ref="D16:D32" si="6">B16/B$14</f>
        <v>0.19740320045720816</v>
      </c>
      <c r="E16" s="48">
        <v>6417</v>
      </c>
      <c r="F16" s="48">
        <v>672</v>
      </c>
      <c r="G16" s="19">
        <f t="shared" ref="G16:G32" si="7">E16/E$14</f>
        <v>0.1570061902082161</v>
      </c>
      <c r="H16" s="17">
        <f t="shared" si="4"/>
        <v>4636</v>
      </c>
      <c r="I16" s="22">
        <f t="shared" si="5"/>
        <v>1209.8016366330473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16615</v>
      </c>
      <c r="C17" s="48">
        <v>1236</v>
      </c>
      <c r="D17" s="19">
        <f t="shared" si="6"/>
        <v>0.29673881983140449</v>
      </c>
      <c r="E17" s="48">
        <v>14678</v>
      </c>
      <c r="F17" s="48">
        <v>1015</v>
      </c>
      <c r="G17" s="19">
        <f t="shared" si="7"/>
        <v>0.35912994543808568</v>
      </c>
      <c r="H17" s="17">
        <f t="shared" si="4"/>
        <v>1937</v>
      </c>
      <c r="I17" s="22">
        <f t="shared" si="5"/>
        <v>1599.3501805420851</v>
      </c>
    </row>
    <row r="18" spans="1:9" ht="28.8" x14ac:dyDescent="0.3">
      <c r="A18" s="32" t="str">
        <f>Total!A18</f>
        <v>Different state than current residence or residence 1 year ago</v>
      </c>
      <c r="B18" s="48">
        <v>20670</v>
      </c>
      <c r="C18" s="48">
        <v>1275</v>
      </c>
      <c r="D18" s="19">
        <f t="shared" si="6"/>
        <v>0.36915987998285471</v>
      </c>
      <c r="E18" s="48">
        <v>15023</v>
      </c>
      <c r="F18" s="48">
        <v>1104</v>
      </c>
      <c r="G18" s="19">
        <f t="shared" si="7"/>
        <v>0.36757113846003281</v>
      </c>
      <c r="H18" s="17">
        <f t="shared" si="4"/>
        <v>5647</v>
      </c>
      <c r="I18" s="22">
        <f t="shared" si="5"/>
        <v>1686.5470642706653</v>
      </c>
    </row>
    <row r="19" spans="1:9" x14ac:dyDescent="0.3">
      <c r="A19" s="32" t="str">
        <f>Total!A19</f>
        <v>Born in U.S. Island Area</v>
      </c>
      <c r="B19" s="48">
        <v>51</v>
      </c>
      <c r="C19" s="48">
        <v>43</v>
      </c>
      <c r="D19" s="19">
        <f t="shared" si="6"/>
        <v>9.1084440634376339E-4</v>
      </c>
      <c r="E19" s="48">
        <v>68</v>
      </c>
      <c r="F19" s="48">
        <v>70</v>
      </c>
      <c r="G19" s="19">
        <f t="shared" si="7"/>
        <v>1.663771378238849E-3</v>
      </c>
      <c r="H19" s="17">
        <f t="shared" si="4"/>
        <v>-17</v>
      </c>
      <c r="I19" s="22">
        <f t="shared" si="5"/>
        <v>82.152297594163485</v>
      </c>
    </row>
    <row r="20" spans="1:9" x14ac:dyDescent="0.3">
      <c r="A20" s="32" t="str">
        <f>Total!A20</f>
        <v>Born in Germany</v>
      </c>
      <c r="B20" s="48">
        <v>443</v>
      </c>
      <c r="C20" s="48">
        <v>166</v>
      </c>
      <c r="D20" s="19">
        <f t="shared" si="6"/>
        <v>7.9118445492213172E-3</v>
      </c>
      <c r="E20" s="48">
        <v>260</v>
      </c>
      <c r="F20" s="48">
        <v>111</v>
      </c>
      <c r="G20" s="19">
        <f t="shared" si="7"/>
        <v>6.3614787991485401E-3</v>
      </c>
      <c r="H20" s="17">
        <f t="shared" si="4"/>
        <v>183</v>
      </c>
      <c r="I20" s="22">
        <f t="shared" si="5"/>
        <v>199.69226324522438</v>
      </c>
    </row>
    <row r="21" spans="1:9" x14ac:dyDescent="0.3">
      <c r="A21" s="32" t="str">
        <f>Total!A21</f>
        <v>Born in remainder of Europe</v>
      </c>
      <c r="B21" s="48">
        <v>736</v>
      </c>
      <c r="C21" s="48">
        <v>199</v>
      </c>
      <c r="D21" s="19">
        <f t="shared" si="6"/>
        <v>1.3144734962137448E-2</v>
      </c>
      <c r="E21" s="48">
        <v>569</v>
      </c>
      <c r="F21" s="48">
        <v>167</v>
      </c>
      <c r="G21" s="19">
        <f t="shared" si="7"/>
        <v>1.3921851679675076E-2</v>
      </c>
      <c r="H21" s="17">
        <f t="shared" si="4"/>
        <v>167</v>
      </c>
      <c r="I21" s="22">
        <f t="shared" si="5"/>
        <v>259.78837541352772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584</v>
      </c>
      <c r="C22" s="48">
        <v>196</v>
      </c>
      <c r="D22" s="19">
        <f t="shared" si="6"/>
        <v>1.0430061437348193E-2</v>
      </c>
      <c r="E22" s="48">
        <v>439</v>
      </c>
      <c r="F22" s="48">
        <v>156</v>
      </c>
      <c r="G22" s="19">
        <f t="shared" si="7"/>
        <v>1.0741112280100804E-2</v>
      </c>
      <c r="H22" s="17">
        <f t="shared" si="4"/>
        <v>145</v>
      </c>
      <c r="I22" s="22">
        <f t="shared" si="5"/>
        <v>250.50349298961882</v>
      </c>
    </row>
    <row r="23" spans="1:9" x14ac:dyDescent="0.3">
      <c r="A23" s="32" t="str">
        <f>Total!A23</f>
        <v>Born in India</v>
      </c>
      <c r="B23" s="48">
        <v>966</v>
      </c>
      <c r="C23" s="48">
        <v>333</v>
      </c>
      <c r="D23" s="19">
        <f t="shared" si="6"/>
        <v>1.7252464637805401E-2</v>
      </c>
      <c r="E23" s="48">
        <v>447</v>
      </c>
      <c r="F23" s="48">
        <v>178</v>
      </c>
      <c r="G23" s="19">
        <f t="shared" si="7"/>
        <v>1.0936850089305375E-2</v>
      </c>
      <c r="H23" s="17">
        <f t="shared" si="4"/>
        <v>519</v>
      </c>
      <c r="I23" s="22">
        <f t="shared" si="5"/>
        <v>377.58840024555843</v>
      </c>
    </row>
    <row r="24" spans="1:9" x14ac:dyDescent="0.3">
      <c r="A24" s="32" t="str">
        <f>Total!A24</f>
        <v>Born in the Philippines</v>
      </c>
      <c r="B24" s="48">
        <v>216</v>
      </c>
      <c r="C24" s="48">
        <v>93</v>
      </c>
      <c r="D24" s="19">
        <f t="shared" si="6"/>
        <v>3.8576939562794685E-3</v>
      </c>
      <c r="E24" s="48">
        <v>232</v>
      </c>
      <c r="F24" s="48">
        <v>168</v>
      </c>
      <c r="G24" s="19">
        <f t="shared" si="7"/>
        <v>5.6763964669325441E-3</v>
      </c>
      <c r="H24" s="17">
        <f t="shared" si="4"/>
        <v>-16</v>
      </c>
      <c r="I24" s="22">
        <f t="shared" si="5"/>
        <v>192.02343606966312</v>
      </c>
    </row>
    <row r="25" spans="1:9" x14ac:dyDescent="0.3">
      <c r="A25" s="32" t="str">
        <f>Total!A25</f>
        <v>Born in remainder of Asia</v>
      </c>
      <c r="B25" s="48">
        <v>1919</v>
      </c>
      <c r="C25" s="48">
        <v>413</v>
      </c>
      <c r="D25" s="19">
        <f t="shared" si="6"/>
        <v>3.4272753250464354E-2</v>
      </c>
      <c r="E25" s="48">
        <v>656</v>
      </c>
      <c r="F25" s="48">
        <v>209</v>
      </c>
      <c r="G25" s="19">
        <f t="shared" si="7"/>
        <v>1.6050500354774778E-2</v>
      </c>
      <c r="H25" s="17">
        <f t="shared" si="4"/>
        <v>1263</v>
      </c>
      <c r="I25" s="22">
        <f t="shared" si="5"/>
        <v>462.87147244132467</v>
      </c>
    </row>
    <row r="26" spans="1:9" x14ac:dyDescent="0.3">
      <c r="A26" s="32" t="str">
        <f>Total!A26</f>
        <v>Born in Northern America</v>
      </c>
      <c r="B26" s="48">
        <v>268</v>
      </c>
      <c r="C26" s="48">
        <v>131</v>
      </c>
      <c r="D26" s="19">
        <f t="shared" si="6"/>
        <v>4.7863980568652667E-3</v>
      </c>
      <c r="E26" s="48">
        <v>174</v>
      </c>
      <c r="F26" s="48">
        <v>102</v>
      </c>
      <c r="G26" s="19">
        <f t="shared" si="7"/>
        <v>4.2572973501994078E-3</v>
      </c>
      <c r="H26" s="17">
        <f t="shared" si="4"/>
        <v>94</v>
      </c>
      <c r="I26" s="22">
        <f t="shared" si="5"/>
        <v>166.02710622064097</v>
      </c>
    </row>
    <row r="27" spans="1:9" x14ac:dyDescent="0.3">
      <c r="A27" s="32" t="str">
        <f>Total!A27</f>
        <v>Born in Mexico</v>
      </c>
      <c r="B27" s="48">
        <v>294</v>
      </c>
      <c r="C27" s="48">
        <v>208</v>
      </c>
      <c r="D27" s="19">
        <f t="shared" si="6"/>
        <v>5.2507501071581654E-3</v>
      </c>
      <c r="E27" s="48">
        <v>202</v>
      </c>
      <c r="F27" s="48">
        <v>138</v>
      </c>
      <c r="G27" s="19">
        <f t="shared" si="7"/>
        <v>4.9423796824154048E-3</v>
      </c>
      <c r="H27" s="17">
        <f t="shared" si="4"/>
        <v>92</v>
      </c>
      <c r="I27" s="22">
        <f t="shared" si="5"/>
        <v>249.61570463414355</v>
      </c>
    </row>
    <row r="28" spans="1:9" x14ac:dyDescent="0.3">
      <c r="A28" s="32" t="str">
        <f>Total!A28</f>
        <v>Born in remainder of Central America</v>
      </c>
      <c r="B28" s="48">
        <v>551</v>
      </c>
      <c r="C28" s="48">
        <v>302</v>
      </c>
      <c r="D28" s="19">
        <f t="shared" si="6"/>
        <v>9.840691527361051E-3</v>
      </c>
      <c r="E28" s="48">
        <v>208</v>
      </c>
      <c r="F28" s="48">
        <v>118</v>
      </c>
      <c r="G28" s="19">
        <f t="shared" si="7"/>
        <v>5.0891830393188326E-3</v>
      </c>
      <c r="H28" s="17">
        <f t="shared" si="4"/>
        <v>343</v>
      </c>
      <c r="I28" s="22">
        <f t="shared" si="5"/>
        <v>324.23448305200361</v>
      </c>
    </row>
    <row r="29" spans="1:9" x14ac:dyDescent="0.3">
      <c r="A29" s="32" t="str">
        <f>Total!A29</f>
        <v>Born in the Caribbean</v>
      </c>
      <c r="B29" s="48">
        <v>391</v>
      </c>
      <c r="C29" s="48">
        <v>211</v>
      </c>
      <c r="D29" s="19">
        <f t="shared" si="6"/>
        <v>6.983140448635519E-3</v>
      </c>
      <c r="E29" s="48">
        <v>478</v>
      </c>
      <c r="F29" s="48">
        <v>190</v>
      </c>
      <c r="G29" s="19">
        <f t="shared" si="7"/>
        <v>1.1695334099973085E-2</v>
      </c>
      <c r="H29" s="17">
        <f t="shared" si="4"/>
        <v>-87</v>
      </c>
      <c r="I29" s="22">
        <f t="shared" si="5"/>
        <v>283.93837359539833</v>
      </c>
    </row>
    <row r="30" spans="1:9" x14ac:dyDescent="0.3">
      <c r="A30" s="42" t="str">
        <f>Total!A30</f>
        <v>Born in South America</v>
      </c>
      <c r="B30" s="48">
        <v>454</v>
      </c>
      <c r="C30" s="48">
        <v>213</v>
      </c>
      <c r="D30" s="19">
        <f t="shared" si="6"/>
        <v>8.1083011858836974E-3</v>
      </c>
      <c r="E30" s="48">
        <v>502</v>
      </c>
      <c r="F30" s="48">
        <v>248</v>
      </c>
      <c r="G30" s="19">
        <f t="shared" si="7"/>
        <v>1.2282547527586797E-2</v>
      </c>
      <c r="H30" s="17">
        <f t="shared" si="4"/>
        <v>-48</v>
      </c>
      <c r="I30" s="22">
        <f t="shared" si="5"/>
        <v>326.9143618747882</v>
      </c>
    </row>
    <row r="31" spans="1:9" x14ac:dyDescent="0.3">
      <c r="A31" s="40" t="str">
        <f>Total!A31</f>
        <v>Born in Africa</v>
      </c>
      <c r="B31" s="48">
        <v>740</v>
      </c>
      <c r="C31" s="48">
        <v>321</v>
      </c>
      <c r="D31" s="19">
        <f t="shared" si="6"/>
        <v>1.3216173739105587E-2</v>
      </c>
      <c r="E31" s="48">
        <v>518</v>
      </c>
      <c r="F31" s="48">
        <v>212</v>
      </c>
      <c r="G31" s="19">
        <f t="shared" si="7"/>
        <v>1.2674023145995939E-2</v>
      </c>
      <c r="H31" s="17">
        <f t="shared" si="4"/>
        <v>222</v>
      </c>
      <c r="I31" s="22">
        <f t="shared" si="5"/>
        <v>384.6881854177484</v>
      </c>
    </row>
    <row r="32" spans="1:9" x14ac:dyDescent="0.3">
      <c r="A32" s="42" t="str">
        <f>Total!A32</f>
        <v>Born in Oceania or At Sea</v>
      </c>
      <c r="B32" s="48">
        <v>41</v>
      </c>
      <c r="C32" s="48">
        <v>43</v>
      </c>
      <c r="D32" s="19">
        <f t="shared" si="6"/>
        <v>7.3224746392341758E-4</v>
      </c>
      <c r="E32" s="48">
        <v>0</v>
      </c>
      <c r="F32" s="48">
        <v>0</v>
      </c>
      <c r="G32" s="19">
        <f t="shared" si="7"/>
        <v>0</v>
      </c>
      <c r="H32" s="17">
        <f t="shared" si="4"/>
        <v>41</v>
      </c>
      <c r="I32" s="22">
        <f t="shared" si="5"/>
        <v>43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55992</v>
      </c>
      <c r="C35" s="18">
        <v>2376</v>
      </c>
      <c r="D35" s="19">
        <f>B35/B$35</f>
        <v>1</v>
      </c>
      <c r="E35" s="17">
        <v>40871</v>
      </c>
      <c r="F35" s="18">
        <v>1882</v>
      </c>
      <c r="G35" s="19">
        <f>E35/E$35</f>
        <v>1</v>
      </c>
      <c r="H35" s="17">
        <f>B35-E35</f>
        <v>15121</v>
      </c>
      <c r="I35" s="22">
        <f t="shared" ref="I35:I39" si="8">((SQRT((C35/1.645)^2+(F35/1.645)^2)))*1.645</f>
        <v>3031.0559216220345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48104</v>
      </c>
      <c r="C36" s="18">
        <v>2224</v>
      </c>
      <c r="D36" s="19">
        <f t="shared" ref="D36:D39" si="9">B36/B$35</f>
        <v>0.85912273181883125</v>
      </c>
      <c r="E36" s="17">
        <v>35910</v>
      </c>
      <c r="F36" s="18">
        <v>1782</v>
      </c>
      <c r="G36" s="19">
        <f t="shared" ref="G36:G39" si="10">E36/E$35</f>
        <v>0.87861809106701572</v>
      </c>
      <c r="H36" s="17">
        <f t="shared" ref="H36:H39" si="11">B36-E36</f>
        <v>12194</v>
      </c>
      <c r="I36" s="22">
        <f t="shared" si="8"/>
        <v>2849.8596456667824</v>
      </c>
    </row>
    <row r="37" spans="1:9" ht="28.8" x14ac:dyDescent="0.3">
      <c r="A37" s="20" t="str">
        <f>Total!A37</f>
        <v>Entered the United States (or Puerto Rico) 5 years ago or less</v>
      </c>
      <c r="B37" s="17">
        <v>2390</v>
      </c>
      <c r="C37" s="18">
        <v>549</v>
      </c>
      <c r="D37" s="19">
        <f t="shared" si="9"/>
        <v>4.268466923846264E-2</v>
      </c>
      <c r="E37" s="17">
        <v>1345</v>
      </c>
      <c r="F37" s="18">
        <v>343</v>
      </c>
      <c r="G37" s="19">
        <f t="shared" si="10"/>
        <v>3.2908419172518411E-2</v>
      </c>
      <c r="H37" s="17">
        <f t="shared" si="11"/>
        <v>1045</v>
      </c>
      <c r="I37" s="22">
        <f t="shared" si="8"/>
        <v>647.34071399843231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2411</v>
      </c>
      <c r="C38" s="18">
        <v>436</v>
      </c>
      <c r="D38" s="19">
        <f t="shared" si="9"/>
        <v>4.3059722817545366E-2</v>
      </c>
      <c r="E38" s="17">
        <v>1716</v>
      </c>
      <c r="F38" s="18">
        <v>340</v>
      </c>
      <c r="G38" s="19">
        <f t="shared" si="10"/>
        <v>4.1985760074380367E-2</v>
      </c>
      <c r="H38" s="17">
        <f t="shared" si="11"/>
        <v>695</v>
      </c>
      <c r="I38" s="22">
        <f t="shared" si="8"/>
        <v>552.89782057808839</v>
      </c>
    </row>
    <row r="39" spans="1:9" ht="28.8" x14ac:dyDescent="0.3">
      <c r="A39" s="24" t="str">
        <f>Total!A39</f>
        <v>Entered the United States (or Puerto Rico) 16 years ago or more</v>
      </c>
      <c r="B39" s="25">
        <v>3087</v>
      </c>
      <c r="C39" s="26">
        <v>456</v>
      </c>
      <c r="D39" s="27">
        <f t="shared" si="9"/>
        <v>5.513287612516074E-2</v>
      </c>
      <c r="E39" s="25">
        <v>1900</v>
      </c>
      <c r="F39" s="26">
        <v>363.79939999999999</v>
      </c>
      <c r="G39" s="27">
        <f t="shared" si="10"/>
        <v>4.6487729686085486E-2</v>
      </c>
      <c r="H39" s="25">
        <f t="shared" si="11"/>
        <v>1187</v>
      </c>
      <c r="I39" s="28">
        <f t="shared" si="8"/>
        <v>583.34038385865256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14004</v>
      </c>
      <c r="C8" s="48">
        <v>1229</v>
      </c>
      <c r="D8" s="16">
        <f>B8/B$8</f>
        <v>1</v>
      </c>
      <c r="E8" s="17">
        <v>42</v>
      </c>
      <c r="F8" s="18">
        <v>42</v>
      </c>
      <c r="G8" s="16">
        <f>E8/E$8</f>
        <v>1</v>
      </c>
      <c r="H8" s="38">
        <f t="shared" ref="H8:H11" si="0">B8-E8</f>
        <v>13962</v>
      </c>
      <c r="I8" s="39">
        <f t="shared" ref="I8:I9" si="1">((SQRT((C8/1.645)^2+(F8/1.645)^2)))*1.645</f>
        <v>1229.7174472211086</v>
      </c>
    </row>
    <row r="9" spans="1:9" x14ac:dyDescent="0.3">
      <c r="A9" s="32" t="str">
        <f>Total!A9</f>
        <v>Speak only English</v>
      </c>
      <c r="B9" s="48">
        <v>5767</v>
      </c>
      <c r="C9" s="48">
        <v>745</v>
      </c>
      <c r="D9" s="16">
        <f>B9/B$8</f>
        <v>0.41181091116823765</v>
      </c>
      <c r="E9" s="17">
        <v>19</v>
      </c>
      <c r="F9" s="18">
        <v>22</v>
      </c>
      <c r="G9" s="16">
        <f>E9/E$8</f>
        <v>0.45238095238095238</v>
      </c>
      <c r="H9" s="38">
        <f t="shared" si="0"/>
        <v>5748</v>
      </c>
      <c r="I9" s="39">
        <f t="shared" si="1"/>
        <v>745.32476142953942</v>
      </c>
    </row>
    <row r="10" spans="1:9" ht="28.8" x14ac:dyDescent="0.3">
      <c r="A10" s="32" t="str">
        <f>Total!A10</f>
        <v>Speak a language other than English, speak English "very well"</v>
      </c>
      <c r="B10" s="48">
        <v>3656</v>
      </c>
      <c r="C10" s="48">
        <v>680</v>
      </c>
      <c r="D10" s="16">
        <f>B10/B$8</f>
        <v>0.2610682662096544</v>
      </c>
      <c r="E10" s="17">
        <v>0</v>
      </c>
      <c r="F10" s="18">
        <v>0</v>
      </c>
      <c r="G10" s="16">
        <f>E10/E$8</f>
        <v>0</v>
      </c>
      <c r="H10" s="38">
        <f t="shared" si="0"/>
        <v>3656</v>
      </c>
      <c r="I10" s="39">
        <f>((SQRT((C10/1.645)^2+(F10/1.645)^2)))*1.645</f>
        <v>680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4581</v>
      </c>
      <c r="C11" s="48">
        <v>702</v>
      </c>
      <c r="D11" s="16">
        <f>B11/B$8</f>
        <v>0.32712082262210795</v>
      </c>
      <c r="E11" s="17">
        <v>23</v>
      </c>
      <c r="F11" s="18">
        <v>36</v>
      </c>
      <c r="G11" s="16">
        <f>E11/E$8</f>
        <v>0.54761904761904767</v>
      </c>
      <c r="H11" s="38">
        <f t="shared" si="0"/>
        <v>4558</v>
      </c>
      <c r="I11" s="39">
        <f>((SQRT((C11/1.645)^2+(F11/1.645)^2)))*1.645</f>
        <v>702.92247083159884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15076</v>
      </c>
      <c r="C14" s="48">
        <v>1415</v>
      </c>
      <c r="D14" s="19">
        <f>B14/B$14</f>
        <v>1</v>
      </c>
      <c r="E14" s="48">
        <v>42</v>
      </c>
      <c r="F14" s="48">
        <v>42</v>
      </c>
      <c r="G14" s="19">
        <f>E14/E$14</f>
        <v>1</v>
      </c>
      <c r="H14" s="17">
        <f t="shared" ref="H14:H32" si="2">B14-E14</f>
        <v>15034</v>
      </c>
      <c r="I14" s="22">
        <f t="shared" ref="I14:I32" si="3">((SQRT((C14/1.645)^2+(F14/1.645)^2)))*1.645</f>
        <v>1415.6231843255464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2424</v>
      </c>
      <c r="C16" s="48">
        <v>389</v>
      </c>
      <c r="D16" s="19">
        <f t="shared" ref="D16:D32" si="4">B16/B$14</f>
        <v>0.1607853542053595</v>
      </c>
      <c r="E16" s="48">
        <v>23</v>
      </c>
      <c r="F16" s="48">
        <v>36</v>
      </c>
      <c r="G16" s="19">
        <f t="shared" ref="G16:G32" si="5">E16/E$14</f>
        <v>0.54761904761904767</v>
      </c>
      <c r="H16" s="17">
        <f t="shared" si="2"/>
        <v>2401</v>
      </c>
      <c r="I16" s="22">
        <f t="shared" si="3"/>
        <v>390.66225822313578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173</v>
      </c>
      <c r="C17" s="48">
        <v>162</v>
      </c>
      <c r="D17" s="19">
        <f t="shared" si="4"/>
        <v>1.147519235871584E-2</v>
      </c>
      <c r="E17" s="48">
        <v>19</v>
      </c>
      <c r="F17" s="48">
        <v>22</v>
      </c>
      <c r="G17" s="19">
        <f t="shared" si="5"/>
        <v>0.45238095238095238</v>
      </c>
      <c r="H17" s="17">
        <f t="shared" si="2"/>
        <v>154</v>
      </c>
      <c r="I17" s="22">
        <f t="shared" si="3"/>
        <v>163.48700254148648</v>
      </c>
    </row>
    <row r="18" spans="1:9" ht="28.8" x14ac:dyDescent="0.3">
      <c r="A18" s="32" t="str">
        <f>Total!A18</f>
        <v>Different state than current residence or residence 1 year ago</v>
      </c>
      <c r="B18" s="48">
        <v>2921</v>
      </c>
      <c r="C18" s="48">
        <v>538</v>
      </c>
      <c r="D18" s="19">
        <f t="shared" si="4"/>
        <v>0.19375165826479171</v>
      </c>
      <c r="E18" s="48">
        <v>0</v>
      </c>
      <c r="F18" s="48">
        <v>0</v>
      </c>
      <c r="G18" s="19">
        <f t="shared" si="5"/>
        <v>0</v>
      </c>
      <c r="H18" s="17">
        <f t="shared" si="2"/>
        <v>2921</v>
      </c>
      <c r="I18" s="22">
        <f t="shared" si="3"/>
        <v>538</v>
      </c>
    </row>
    <row r="19" spans="1:9" x14ac:dyDescent="0.3">
      <c r="A19" s="32" t="str">
        <f>Total!A19</f>
        <v>Born in U.S. Island Area</v>
      </c>
      <c r="B19" s="48">
        <v>25</v>
      </c>
      <c r="C19" s="48">
        <v>27</v>
      </c>
      <c r="D19" s="19">
        <f t="shared" si="4"/>
        <v>1.6582647917219421E-3</v>
      </c>
      <c r="E19" s="48">
        <v>0</v>
      </c>
      <c r="F19" s="48">
        <v>0</v>
      </c>
      <c r="G19" s="19">
        <f t="shared" si="5"/>
        <v>0</v>
      </c>
      <c r="H19" s="17">
        <f t="shared" si="2"/>
        <v>25</v>
      </c>
      <c r="I19" s="22">
        <f t="shared" si="3"/>
        <v>27</v>
      </c>
    </row>
    <row r="20" spans="1:9" x14ac:dyDescent="0.3">
      <c r="A20" s="32" t="str">
        <f>Total!A20</f>
        <v>Born in Germany</v>
      </c>
      <c r="B20" s="48">
        <v>304</v>
      </c>
      <c r="C20" s="48">
        <v>131</v>
      </c>
      <c r="D20" s="19">
        <f t="shared" si="4"/>
        <v>2.0164499867338818E-2</v>
      </c>
      <c r="E20" s="48">
        <v>0</v>
      </c>
      <c r="F20" s="48">
        <v>0</v>
      </c>
      <c r="G20" s="19">
        <f t="shared" si="5"/>
        <v>0</v>
      </c>
      <c r="H20" s="17">
        <f t="shared" si="2"/>
        <v>304</v>
      </c>
      <c r="I20" s="22">
        <f t="shared" si="3"/>
        <v>131</v>
      </c>
    </row>
    <row r="21" spans="1:9" x14ac:dyDescent="0.3">
      <c r="A21" s="32" t="str">
        <f>Total!A21</f>
        <v>Born in remainder of Europe</v>
      </c>
      <c r="B21" s="48">
        <v>1157</v>
      </c>
      <c r="C21" s="48">
        <v>269</v>
      </c>
      <c r="D21" s="19">
        <f t="shared" si="4"/>
        <v>7.6744494560891482E-2</v>
      </c>
      <c r="E21" s="48">
        <v>0</v>
      </c>
      <c r="F21" s="48">
        <v>0</v>
      </c>
      <c r="G21" s="19">
        <f t="shared" si="5"/>
        <v>0</v>
      </c>
      <c r="H21" s="17">
        <f t="shared" si="2"/>
        <v>1157</v>
      </c>
      <c r="I21" s="22">
        <f t="shared" si="3"/>
        <v>269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828</v>
      </c>
      <c r="C22" s="48">
        <v>237</v>
      </c>
      <c r="D22" s="19">
        <f t="shared" si="4"/>
        <v>5.4921729901830724E-2</v>
      </c>
      <c r="E22" s="48">
        <v>0</v>
      </c>
      <c r="F22" s="48">
        <v>0</v>
      </c>
      <c r="G22" s="19">
        <f t="shared" si="5"/>
        <v>0</v>
      </c>
      <c r="H22" s="17">
        <f t="shared" si="2"/>
        <v>828</v>
      </c>
      <c r="I22" s="22">
        <f t="shared" si="3"/>
        <v>237</v>
      </c>
    </row>
    <row r="23" spans="1:9" x14ac:dyDescent="0.3">
      <c r="A23" s="32" t="str">
        <f>Total!A23</f>
        <v>Born in India</v>
      </c>
      <c r="B23" s="48">
        <v>995</v>
      </c>
      <c r="C23" s="48">
        <v>264</v>
      </c>
      <c r="D23" s="19">
        <f t="shared" si="4"/>
        <v>6.5998938710533292E-2</v>
      </c>
      <c r="E23" s="48">
        <v>0</v>
      </c>
      <c r="F23" s="48">
        <v>0</v>
      </c>
      <c r="G23" s="19">
        <f t="shared" si="5"/>
        <v>0</v>
      </c>
      <c r="H23" s="17">
        <f t="shared" si="2"/>
        <v>995</v>
      </c>
      <c r="I23" s="22">
        <f t="shared" si="3"/>
        <v>264</v>
      </c>
    </row>
    <row r="24" spans="1:9" x14ac:dyDescent="0.3">
      <c r="A24" s="32" t="str">
        <f>Total!A24</f>
        <v>Born in the Philippines</v>
      </c>
      <c r="B24" s="48">
        <v>487</v>
      </c>
      <c r="C24" s="48">
        <v>186</v>
      </c>
      <c r="D24" s="19">
        <f t="shared" si="4"/>
        <v>3.2302998142743435E-2</v>
      </c>
      <c r="E24" s="48">
        <v>0</v>
      </c>
      <c r="F24" s="48">
        <v>0</v>
      </c>
      <c r="G24" s="19">
        <f t="shared" si="5"/>
        <v>0</v>
      </c>
      <c r="H24" s="17">
        <f t="shared" si="2"/>
        <v>487</v>
      </c>
      <c r="I24" s="22">
        <f t="shared" si="3"/>
        <v>186</v>
      </c>
    </row>
    <row r="25" spans="1:9" x14ac:dyDescent="0.3">
      <c r="A25" s="32" t="str">
        <f>Total!A25</f>
        <v>Born in remainder of Asia</v>
      </c>
      <c r="B25" s="48">
        <v>1859</v>
      </c>
      <c r="C25" s="48">
        <v>536</v>
      </c>
      <c r="D25" s="19">
        <f t="shared" si="4"/>
        <v>0.12330856991244361</v>
      </c>
      <c r="E25" s="48">
        <v>0</v>
      </c>
      <c r="F25" s="48">
        <v>0</v>
      </c>
      <c r="G25" s="19">
        <f t="shared" si="5"/>
        <v>0</v>
      </c>
      <c r="H25" s="17">
        <f t="shared" si="2"/>
        <v>1859</v>
      </c>
      <c r="I25" s="22">
        <f t="shared" si="3"/>
        <v>536</v>
      </c>
    </row>
    <row r="26" spans="1:9" x14ac:dyDescent="0.3">
      <c r="A26" s="32" t="str">
        <f>Total!A26</f>
        <v>Born in Northern America</v>
      </c>
      <c r="B26" s="48">
        <v>87</v>
      </c>
      <c r="C26" s="48">
        <v>59</v>
      </c>
      <c r="D26" s="19">
        <f t="shared" si="4"/>
        <v>5.7707614751923587E-3</v>
      </c>
      <c r="E26" s="48">
        <v>0</v>
      </c>
      <c r="F26" s="48">
        <v>0</v>
      </c>
      <c r="G26" s="19">
        <f t="shared" si="5"/>
        <v>0</v>
      </c>
      <c r="H26" s="17">
        <f t="shared" si="2"/>
        <v>87</v>
      </c>
      <c r="I26" s="22">
        <f t="shared" si="3"/>
        <v>59</v>
      </c>
    </row>
    <row r="27" spans="1:9" x14ac:dyDescent="0.3">
      <c r="A27" s="32" t="str">
        <f>Total!A27</f>
        <v>Born in Mexico</v>
      </c>
      <c r="B27" s="48">
        <v>266</v>
      </c>
      <c r="C27" s="48">
        <v>123</v>
      </c>
      <c r="D27" s="19">
        <f t="shared" si="4"/>
        <v>1.7643937383921466E-2</v>
      </c>
      <c r="E27" s="48">
        <v>0</v>
      </c>
      <c r="F27" s="48">
        <v>0</v>
      </c>
      <c r="G27" s="19">
        <f t="shared" si="5"/>
        <v>0</v>
      </c>
      <c r="H27" s="17">
        <f t="shared" si="2"/>
        <v>266</v>
      </c>
      <c r="I27" s="22">
        <f t="shared" si="3"/>
        <v>123.00000000000001</v>
      </c>
    </row>
    <row r="28" spans="1:9" x14ac:dyDescent="0.3">
      <c r="A28" s="32" t="str">
        <f>Total!A28</f>
        <v>Born in remainder of Central America</v>
      </c>
      <c r="B28" s="48">
        <v>592</v>
      </c>
      <c r="C28" s="48">
        <v>287</v>
      </c>
      <c r="D28" s="19">
        <f t="shared" si="4"/>
        <v>3.926771026797559E-2</v>
      </c>
      <c r="E28" s="48">
        <v>0</v>
      </c>
      <c r="F28" s="48">
        <v>0</v>
      </c>
      <c r="G28" s="19">
        <f t="shared" si="5"/>
        <v>0</v>
      </c>
      <c r="H28" s="17">
        <f t="shared" si="2"/>
        <v>592</v>
      </c>
      <c r="I28" s="22">
        <f t="shared" si="3"/>
        <v>287</v>
      </c>
    </row>
    <row r="29" spans="1:9" x14ac:dyDescent="0.3">
      <c r="A29" s="32" t="str">
        <f>Total!A29</f>
        <v>Born in the Caribbean</v>
      </c>
      <c r="B29" s="48">
        <v>388</v>
      </c>
      <c r="C29" s="48">
        <v>214</v>
      </c>
      <c r="D29" s="19">
        <f t="shared" si="4"/>
        <v>2.5736269567524544E-2</v>
      </c>
      <c r="E29" s="48">
        <v>0</v>
      </c>
      <c r="F29" s="48">
        <v>0</v>
      </c>
      <c r="G29" s="19">
        <f t="shared" si="5"/>
        <v>0</v>
      </c>
      <c r="H29" s="17">
        <f t="shared" si="2"/>
        <v>388</v>
      </c>
      <c r="I29" s="22">
        <f t="shared" si="3"/>
        <v>213.99999999999997</v>
      </c>
    </row>
    <row r="30" spans="1:9" x14ac:dyDescent="0.3">
      <c r="A30" s="42" t="str">
        <f>Total!A30</f>
        <v>Born in South America</v>
      </c>
      <c r="B30" s="48">
        <v>530</v>
      </c>
      <c r="C30" s="48">
        <v>236</v>
      </c>
      <c r="D30" s="19">
        <f t="shared" si="4"/>
        <v>3.5155213584505171E-2</v>
      </c>
      <c r="E30" s="48">
        <v>0</v>
      </c>
      <c r="F30" s="48">
        <v>0</v>
      </c>
      <c r="G30" s="19">
        <f t="shared" si="5"/>
        <v>0</v>
      </c>
      <c r="H30" s="17">
        <f t="shared" si="2"/>
        <v>530</v>
      </c>
      <c r="I30" s="22">
        <f t="shared" si="3"/>
        <v>236</v>
      </c>
    </row>
    <row r="31" spans="1:9" x14ac:dyDescent="0.3">
      <c r="A31" s="40" t="str">
        <f>Total!A31</f>
        <v>Born in Africa</v>
      </c>
      <c r="B31" s="48">
        <v>1896</v>
      </c>
      <c r="C31" s="48">
        <v>880</v>
      </c>
      <c r="D31" s="19">
        <f t="shared" si="4"/>
        <v>0.12576280180419208</v>
      </c>
      <c r="E31" s="48">
        <v>0</v>
      </c>
      <c r="F31" s="48">
        <v>0</v>
      </c>
      <c r="G31" s="19">
        <f t="shared" si="5"/>
        <v>0</v>
      </c>
      <c r="H31" s="17">
        <f t="shared" si="2"/>
        <v>1896</v>
      </c>
      <c r="I31" s="22">
        <f t="shared" si="3"/>
        <v>879.99999999999989</v>
      </c>
    </row>
    <row r="32" spans="1:9" x14ac:dyDescent="0.3">
      <c r="A32" s="42" t="str">
        <f>Total!A32</f>
        <v>Born in Oceania or At Sea</v>
      </c>
      <c r="B32" s="48">
        <v>144</v>
      </c>
      <c r="C32" s="48">
        <v>141</v>
      </c>
      <c r="D32" s="19">
        <f t="shared" si="4"/>
        <v>9.5516052003183863E-3</v>
      </c>
      <c r="E32" s="48">
        <v>0</v>
      </c>
      <c r="F32" s="48">
        <v>0</v>
      </c>
      <c r="G32" s="19">
        <f t="shared" si="5"/>
        <v>0</v>
      </c>
      <c r="H32" s="17">
        <f t="shared" si="2"/>
        <v>144</v>
      </c>
      <c r="I32" s="22">
        <f t="shared" si="3"/>
        <v>141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15076</v>
      </c>
      <c r="C35" s="18">
        <v>1414</v>
      </c>
      <c r="D35" s="19">
        <f>B35/B$35</f>
        <v>1</v>
      </c>
      <c r="E35" s="17">
        <v>42</v>
      </c>
      <c r="F35" s="18">
        <v>42</v>
      </c>
      <c r="G35" s="19">
        <f>E35/E$35</f>
        <v>1</v>
      </c>
      <c r="H35" s="17">
        <f t="shared" ref="H35:H39" si="6">B35-E35</f>
        <v>15034</v>
      </c>
      <c r="I35" s="22">
        <f t="shared" ref="I35:I39" si="7">((SQRT((C35/1.645)^2+(F35/1.645)^2)))*1.645</f>
        <v>1414.6236248557423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5319</v>
      </c>
      <c r="C36" s="18">
        <v>681</v>
      </c>
      <c r="D36" s="19">
        <f t="shared" ref="D36:D39" si="8">B36/B$35</f>
        <v>0.35281241708676042</v>
      </c>
      <c r="E36" s="17">
        <v>23</v>
      </c>
      <c r="F36" s="18">
        <v>36</v>
      </c>
      <c r="G36" s="19">
        <f t="shared" ref="G36:G39" si="9">E36/E$35</f>
        <v>0.54761904761904767</v>
      </c>
      <c r="H36" s="17">
        <f t="shared" si="6"/>
        <v>5296</v>
      </c>
      <c r="I36" s="22">
        <f t="shared" si="7"/>
        <v>681.9508779963553</v>
      </c>
    </row>
    <row r="37" spans="1:9" ht="28.8" x14ac:dyDescent="0.3">
      <c r="A37" s="20" t="str">
        <f>Total!A37</f>
        <v>Entered the United States (or Puerto Rico) 5 years ago or less</v>
      </c>
      <c r="B37" s="17">
        <v>8328</v>
      </c>
      <c r="C37" s="18">
        <v>1201</v>
      </c>
      <c r="D37" s="19">
        <f t="shared" si="8"/>
        <v>0.55240116741841339</v>
      </c>
      <c r="E37" s="17">
        <v>19</v>
      </c>
      <c r="F37" s="18">
        <v>22</v>
      </c>
      <c r="G37" s="19">
        <f t="shared" si="9"/>
        <v>0.45238095238095238</v>
      </c>
      <c r="H37" s="17">
        <f t="shared" si="6"/>
        <v>8309</v>
      </c>
      <c r="I37" s="22">
        <f t="shared" si="7"/>
        <v>1201.2014818505677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734</v>
      </c>
      <c r="C38" s="18">
        <v>226</v>
      </c>
      <c r="D38" s="19">
        <f t="shared" si="8"/>
        <v>4.8686654284956221E-2</v>
      </c>
      <c r="E38" s="17">
        <v>0</v>
      </c>
      <c r="F38" s="18">
        <v>0</v>
      </c>
      <c r="G38" s="19">
        <f t="shared" si="9"/>
        <v>0</v>
      </c>
      <c r="H38" s="17">
        <f t="shared" si="6"/>
        <v>734</v>
      </c>
      <c r="I38" s="22">
        <f t="shared" si="7"/>
        <v>225.99999999999997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8"/>
        <v>0</v>
      </c>
      <c r="E39" s="25">
        <v>0</v>
      </c>
      <c r="F39" s="26">
        <v>0</v>
      </c>
      <c r="G39" s="27">
        <f t="shared" si="9"/>
        <v>0</v>
      </c>
      <c r="H39" s="25">
        <f t="shared" si="6"/>
        <v>0</v>
      </c>
      <c r="I39" s="28">
        <f t="shared" si="7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C05A8F-8018-47B7-86DB-5455B22644A2}"/>
</file>

<file path=customXml/itemProps2.xml><?xml version="1.0" encoding="utf-8"?>
<ds:datastoreItem xmlns:ds="http://schemas.openxmlformats.org/officeDocument/2006/customXml" ds:itemID="{0335AE28-5189-4068-BDB9-8C1C8870B8EE}"/>
</file>

<file path=customXml/itemProps3.xml><?xml version="1.0" encoding="utf-8"?>
<ds:datastoreItem xmlns:ds="http://schemas.openxmlformats.org/officeDocument/2006/customXml" ds:itemID="{9D6478DD-BB46-40D0-9F57-969209496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