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<sst xmlns="http://schemas.openxmlformats.org/spreadsheetml/2006/main" count="127" uniqueCount="49">
  <si>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</si>
  <si>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</si>
  <si>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</si>
  <si>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</si>
  <si>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</si>
  <si>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</si>
  <si>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</si>
  <si>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</si>
  <si>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</si>
  <si>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</si>
  <si>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</si>
  <si>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</si>
  <si>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</si>
  <si>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</si>
  <si>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</si>
  <si>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</si>
  <si>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</si>
  <si>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</si>
  <si>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</si>
  <si>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</si>
  <si>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</si>
  <si>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</si>
  <si>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</si>
  <si>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</si>
  <si>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</si>
  <si>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</si>
  <si>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</si>
  <si>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</si>
  <si>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</si>
  <si>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</si>
  <si>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</si>
  <si>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</si>
  <si>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</si>
  <si>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</si>
  <si>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</si>
  <si>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</si>
  <si>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</si>
  <si>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</si>
  <si>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</si>
  <si>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</si>
  <si>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</si>
  <si>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</si>
  <si>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</si>
  <si>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</si>
  <si>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Queen Anne's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</si>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</sst>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1843</v>
      </c>
      <c r="C8" s="18">
        <f>((SQRT((Intra!C8/1.645)^2+(Inter!C8/1.645)^2+(Foreign!C8/1.645)^2))*1.645)</f>
        <v>385.47892289981303</v>
      </c>
      <c r="D8" s="19">
        <f t="shared" ref="D8:D11" si="0">B8/B$8</f>
        <v>1</v>
      </c>
      <c r="E8" s="17">
        <f>Intra!E8+Inter!E8+Foreign!E8</f>
        <v>1723</v>
      </c>
      <c r="F8" s="18">
        <f>((SQRT((Intra!F8/1.645)^2+(Inter!F8/1.645)^2+(Foreign!F8/1.645)^2))*1.645)</f>
        <v>401.64785571443053</v>
      </c>
      <c r="G8" s="19">
        <f>E8/E$8</f>
        <v>1</v>
      </c>
      <c r="H8" s="38">
        <f>Intra!H8+Inter!H8+Foreign!H8</f>
        <v>120</v>
      </c>
      <c r="I8" s="39">
        <f>((SQRT((Intra!I8/1.645)^2+(Inter!I8/1.645)^2+(Foreign!I8/1.645)^2))*1.645)</f>
        <v>556.70009879647057</v>
      </c>
      <c r="K8" s="6"/>
    </row>
    <row r="9" spans="1:11" x14ac:dyDescent="0.3">
      <c r="A9" s="32" t="s">
        <v>18</v>
      </c>
      <c r="B9" s="17">
        <f>Intra!B9+Inter!B9+Foreign!B9</f>
        <v>1716</v>
      </c>
      <c r="C9" s="18">
        <f>((SQRT((Intra!C9/1.645)^2+(Inter!C9/1.645)^2+(Foreign!C9/1.645)^2))*1.645)</f>
        <v>378.77037898969871</v>
      </c>
      <c r="D9" s="19">
        <f t="shared" si="0"/>
        <v>0.93109061313076502</v>
      </c>
      <c r="E9" s="17">
        <f>Intra!E9+Inter!E9+Foreign!E9</f>
        <v>1671</v>
      </c>
      <c r="F9" s="18">
        <f>((SQRT((Intra!F9/1.645)^2+(Inter!F9/1.645)^2+(Foreign!F9/1.645)^2))*1.645)</f>
        <v>398.74302501736634</v>
      </c>
      <c r="G9" s="19">
        <f>E9/E$8</f>
        <v>0.9698200812536274</v>
      </c>
      <c r="H9" s="38">
        <f>Intra!H9+Inter!H9+Foreign!H9</f>
        <v>45</v>
      </c>
      <c r="I9" s="39">
        <f>((SQRT((Intra!I9/1.645)^2+(Inter!I9/1.645)^2+(Foreign!I9/1.645)^2))*1.645)</f>
        <v>549.96636260775085</v>
      </c>
      <c r="K9" s="6"/>
    </row>
    <row r="10" spans="1:11" ht="28.8" x14ac:dyDescent="0.3">
      <c r="A10" s="32" t="s">
        <v>19</v>
      </c>
      <c r="B10" s="17">
        <f>Intra!B10+Inter!B10+Foreign!B10</f>
        <v>93</v>
      </c>
      <c r="C10" s="18">
        <f>((SQRT((Intra!C10/1.645)^2+(Inter!C10/1.645)^2+(Foreign!C10/1.645)^2))*1.645)</f>
        <v>52.924474489596967</v>
      </c>
      <c r="D10" s="19">
        <f t="shared" si="0"/>
        <v>5.0461204557786216E-2</v>
      </c>
      <c r="E10" s="17">
        <f>Intra!E10+Inter!E10+Foreign!E10</f>
        <v>35</v>
      </c>
      <c r="F10" s="18">
        <f>((SQRT((Intra!F10/1.645)^2+(Inter!F10/1.645)^2+(Foreign!F10/1.645)^2))*1.645)</f>
        <v>38</v>
      </c>
      <c r="G10" s="19">
        <f>E10/E$8</f>
        <v>2.0313406848520024E-2</v>
      </c>
      <c r="H10" s="38">
        <f>Intra!H10+Inter!H10+Foreign!H10</f>
        <v>58</v>
      </c>
      <c r="I10" s="39">
        <f>((SQRT((Intra!I10/1.645)^2+(Inter!I10/1.645)^2+(Foreign!I10/1.645)^2))*1.645)</f>
        <v>65.153664517047687</v>
      </c>
      <c r="K10" s="6"/>
    </row>
    <row r="11" spans="1:11" ht="28.8" x14ac:dyDescent="0.3">
      <c r="A11" s="32" t="s">
        <v>20</v>
      </c>
      <c r="B11" s="17">
        <f>Intra!B11+Inter!B11+Foreign!B11</f>
        <v>34</v>
      </c>
      <c r="C11" s="18">
        <f>((SQRT((Intra!C11/1.645)^2+(Inter!C11/1.645)^2+(Foreign!C11/1.645)^2))*1.645)</f>
        <v>43.46262762420146</v>
      </c>
      <c r="D11" s="19">
        <f t="shared" si="0"/>
        <v>1.8448182311448725E-2</v>
      </c>
      <c r="E11" s="17">
        <f>Intra!E11+Inter!E11+Foreign!E11</f>
        <v>17</v>
      </c>
      <c r="F11" s="18">
        <f>((SQRT((Intra!F11/1.645)^2+(Inter!F11/1.645)^2+(Foreign!F11/1.645)^2))*1.645)</f>
        <v>26</v>
      </c>
      <c r="G11" s="19">
        <f>E11/E$8</f>
        <v>9.8665118978525819E-3</v>
      </c>
      <c r="H11" s="38">
        <f>Intra!H11+Inter!H11+Foreign!H11</f>
        <v>17</v>
      </c>
      <c r="I11" s="39">
        <f>((SQRT((Intra!I11/1.645)^2+(Inter!I11/1.645)^2+(Foreign!I11/1.645)^2))*1.645)</f>
        <v>50.645829048402398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1954</v>
      </c>
      <c r="C14" s="18">
        <f>((SQRT((Intra!C14/1.645)^2+(Inter!C14/1.645)^2+(Foreign!C14/1.645)^2))*1.645)</f>
        <v>380.12234872472311</v>
      </c>
      <c r="D14" s="19">
        <f>B14/B$14</f>
        <v>1</v>
      </c>
      <c r="E14" s="17">
        <f>Intra!E14+Inter!E14+Foreign!E14</f>
        <v>1816</v>
      </c>
      <c r="F14" s="18">
        <f>((SQRT((Intra!F14/1.645)^2+(Inter!F14/1.645)^2+(Foreign!F14/1.645)^2))*1.645)</f>
        <v>400.13247806195386</v>
      </c>
      <c r="G14" s="19">
        <f>E14/E$14</f>
        <v>1</v>
      </c>
      <c r="H14" s="17">
        <f>Intra!H14+Inter!H14+Foreign!H14</f>
        <v>138</v>
      </c>
      <c r="I14" s="22">
        <f>((SQRT((Intra!I14/1.645)^2+(Inter!I14/1.645)^2+(Foreign!I14/1.645)^2))*1.645)</f>
        <v>551.90488310939963</v>
      </c>
    </row>
    <row r="15" spans="1:11" ht="28.8" x14ac:dyDescent="0.3">
      <c r="A15" s="20" t="s">
        <v>21</v>
      </c>
      <c r="B15" s="17">
        <f>Intra!B15+Inter!B15+Foreign!B15</f>
        <v>1064</v>
      </c>
      <c r="C15" s="18">
        <f>((SQRT((Intra!C15/1.645)^2+(Inter!C15/1.645)^2+(Foreign!C15/1.645)^2))*1.645)</f>
        <v>323</v>
      </c>
      <c r="D15" s="19">
        <f>B15/B$14</f>
        <v>0.54452405322415554</v>
      </c>
      <c r="E15" s="17">
        <f>Intra!E15+Inter!E15+Foreign!E15</f>
        <v>1163</v>
      </c>
      <c r="F15" s="18">
        <f>((SQRT((Intra!F15/1.645)^2+(Inter!F15/1.645)^2+(Foreign!F15/1.645)^2))*1.645)</f>
        <v>351</v>
      </c>
      <c r="G15" s="19">
        <f>E15/E$14</f>
        <v>0.64041850220264318</v>
      </c>
      <c r="H15" s="17">
        <f>Intra!H15+Inter!H15+Foreign!H15</f>
        <v>-99</v>
      </c>
      <c r="I15" s="22">
        <f>((SQRT((Intra!I15/1.645)^2+(Inter!I15/1.645)^2+(Foreign!I15/1.645)^2))*1.645)</f>
        <v>477.00104821687756</v>
      </c>
    </row>
    <row r="16" spans="1:11" ht="28.8" x14ac:dyDescent="0.3">
      <c r="A16" s="20" t="s">
        <v>22</v>
      </c>
      <c r="B16" s="17">
        <f>Intra!B16+Inter!B16+Foreign!B16</f>
        <v>136</v>
      </c>
      <c r="C16" s="18">
        <f>((SQRT((Intra!C16/1.645)^2+(Inter!C16/1.645)^2+(Foreign!C16/1.645)^2))*1.645)</f>
        <v>86.092973000123536</v>
      </c>
      <c r="D16" s="19">
        <f t="shared" ref="D16:D20" si="1">B16/B$14</f>
        <v>6.9600818833162742E-2</v>
      </c>
      <c r="E16" s="17">
        <f>Intra!E16+Inter!E16+Foreign!E16</f>
        <v>0</v>
      </c>
      <c r="F16" s="18">
        <f>((SQRT((Intra!F16/1.645)^2+(Inter!F16/1.645)^2+(Foreign!F16/1.645)^2))*1.645)</f>
        <v>0</v>
      </c>
      <c r="G16" s="19">
        <f t="shared" ref="G16:G20" si="2">E16/E$14</f>
        <v>0</v>
      </c>
      <c r="H16" s="17">
        <f>Intra!H16+Inter!H16+Foreign!H16</f>
        <v>136</v>
      </c>
      <c r="I16" s="22">
        <f>((SQRT((Intra!I16/1.645)^2+(Inter!I16/1.645)^2+(Foreign!I16/1.645)^2))*1.645)</f>
        <v>86.092973000123536</v>
      </c>
    </row>
    <row r="17" spans="1:9" ht="28.8" x14ac:dyDescent="0.3">
      <c r="A17" s="20" t="s">
        <v>23</v>
      </c>
      <c r="B17" s="17">
        <f>Intra!B17+Inter!B17+Foreign!B17</f>
        <v>41</v>
      </c>
      <c r="C17" s="18">
        <f>((SQRT((Intra!C17/1.645)^2+(Inter!C17/1.645)^2+(Foreign!C17/1.645)^2))*1.645)</f>
        <v>43</v>
      </c>
      <c r="D17" s="19">
        <f t="shared" si="1"/>
        <v>2.0982599795291709E-2</v>
      </c>
      <c r="E17" s="17">
        <f>Intra!E17+Inter!E17+Foreign!E17</f>
        <v>63</v>
      </c>
      <c r="F17" s="18">
        <f>((SQRT((Intra!F17/1.645)^2+(Inter!F17/1.645)^2+(Foreign!F17/1.645)^2))*1.645)</f>
        <v>64</v>
      </c>
      <c r="G17" s="19">
        <f t="shared" si="2"/>
        <v>3.4691629955947136E-2</v>
      </c>
      <c r="H17" s="17">
        <f>Intra!H17+Inter!H17+Foreign!H17</f>
        <v>-22</v>
      </c>
      <c r="I17" s="22">
        <f>((SQRT((Intra!I17/1.645)^2+(Inter!I17/1.645)^2+(Foreign!I17/1.645)^2))*1.645)</f>
        <v>77.103826104804938</v>
      </c>
    </row>
    <row r="18" spans="1:9" ht="28.8" x14ac:dyDescent="0.3">
      <c r="A18" s="20" t="s">
        <v>24</v>
      </c>
      <c r="B18" s="17">
        <f>Intra!B18+Inter!B18+Foreign!B18</f>
        <v>636</v>
      </c>
      <c r="C18" s="18">
        <f>((SQRT((Intra!C18/1.645)^2+(Inter!C18/1.645)^2+(Foreign!C18/1.645)^2))*1.645)</f>
        <v>163.71621788937099</v>
      </c>
      <c r="D18" s="19">
        <f t="shared" si="1"/>
        <v>0.32548618219037873</v>
      </c>
      <c r="E18" s="17">
        <f>Intra!E18+Inter!E18+Foreign!E18</f>
        <v>498</v>
      </c>
      <c r="F18" s="18">
        <f>((SQRT((Intra!F18/1.645)^2+(Inter!F18/1.645)^2+(Foreign!F18/1.645)^2))*1.645)</f>
        <v>168.80758276807353</v>
      </c>
      <c r="G18" s="19">
        <f t="shared" si="2"/>
        <v>0.27422907488986786</v>
      </c>
      <c r="H18" s="17">
        <f>Intra!H18+Inter!H18+Foreign!H18</f>
        <v>138</v>
      </c>
      <c r="I18" s="22">
        <f>((SQRT((Intra!I18/1.645)^2+(Inter!I18/1.645)^2+(Foreign!I18/1.645)^2))*1.645)</f>
        <v>235.15739410020689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0</v>
      </c>
      <c r="C20" s="18">
        <f>((SQRT((Intra!C20/1.645)^2+(Inter!C20/1.645)^2+(Foreign!C20/1.645)^2))*1.645)</f>
        <v>0</v>
      </c>
      <c r="D20" s="19">
        <f t="shared" si="1"/>
        <v>0</v>
      </c>
      <c r="E20" s="17">
        <f>Intra!E20+Inter!E20+Foreign!E20</f>
        <v>21</v>
      </c>
      <c r="F20" s="18">
        <f>((SQRT((Intra!F20/1.645)^2+(Inter!F20/1.645)^2+(Foreign!F20/1.645)^2))*1.645)</f>
        <v>33</v>
      </c>
      <c r="G20" s="19">
        <f t="shared" si="2"/>
        <v>1.1563876651982379E-2</v>
      </c>
      <c r="H20" s="17">
        <f>Intra!H20+Inter!H20+Foreign!H20</f>
        <v>-21</v>
      </c>
      <c r="I20" s="22">
        <f>((SQRT((Intra!I20/1.645)^2+(Inter!I20/1.645)^2+(Foreign!I20/1.645)^2))*1.645)</f>
        <v>33</v>
      </c>
    </row>
    <row r="21" spans="1:9" s="5" customFormat="1" x14ac:dyDescent="0.3">
      <c r="A21" s="20" t="s">
        <v>27</v>
      </c>
      <c r="B21" s="17">
        <f>Intra!B21+Inter!B21+Foreign!B21</f>
        <v>0</v>
      </c>
      <c r="C21" s="18">
        <f>((SQRT((Intra!C21/1.645)^2+(Inter!C21/1.645)^2+(Foreign!C21/1.645)^2))*1.645)</f>
        <v>0</v>
      </c>
      <c r="D21" s="19">
        <f t="shared" ref="D21:D32" si="3">B21/B$14</f>
        <v>0</v>
      </c>
      <c r="E21" s="17">
        <f>Intra!E21+Inter!E21+Foreign!E21</f>
        <v>38</v>
      </c>
      <c r="F21" s="18">
        <f>((SQRT((Intra!F21/1.645)^2+(Inter!F21/1.645)^2+(Foreign!F21/1.645)^2))*1.645)</f>
        <v>39</v>
      </c>
      <c r="G21" s="19">
        <f t="shared" ref="G21:G32" si="4">E21/E$14</f>
        <v>2.092511013215859E-2</v>
      </c>
      <c r="H21" s="17">
        <f>Intra!H21+Inter!H21+Foreign!H21</f>
        <v>-38</v>
      </c>
      <c r="I21" s="22">
        <f>((SQRT((Intra!I21/1.645)^2+(Inter!I21/1.645)^2+(Foreign!I21/1.645)^2))*1.645)</f>
        <v>39</v>
      </c>
    </row>
    <row r="22" spans="1:9" s="5" customFormat="1" ht="28.8" x14ac:dyDescent="0.3">
      <c r="A22" s="20" t="s">
        <v>28</v>
      </c>
      <c r="B22" s="17">
        <f>Intra!B22+Inter!B22+Foreign!B22</f>
        <v>9</v>
      </c>
      <c r="C22" s="18">
        <f>((SQRT((Intra!C22/1.645)^2+(Inter!C22/1.645)^2+(Foreign!C22/1.645)^2))*1.645)</f>
        <v>16</v>
      </c>
      <c r="D22" s="19">
        <f t="shared" si="3"/>
        <v>4.6059365404298872E-3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9</v>
      </c>
      <c r="I22" s="22">
        <f>((SQRT((Intra!I22/1.645)^2+(Inter!I22/1.645)^2+(Foreign!I22/1.645)^2))*1.645)</f>
        <v>16</v>
      </c>
    </row>
    <row r="23" spans="1:9" s="5" customFormat="1" x14ac:dyDescent="0.3">
      <c r="A23" s="20" t="s">
        <v>29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1</v>
      </c>
      <c r="F23" s="18">
        <f>((SQRT((Intra!F23/1.645)^2+(Inter!F23/1.645)^2+(Foreign!F23/1.645)^2))*1.645)</f>
        <v>2</v>
      </c>
      <c r="G23" s="19">
        <f t="shared" si="4"/>
        <v>5.506607929515419E-4</v>
      </c>
      <c r="H23" s="17">
        <f>Intra!H23+Inter!H23+Foreign!H23</f>
        <v>-1</v>
      </c>
      <c r="I23" s="22">
        <f>((SQRT((Intra!I23/1.645)^2+(Inter!I23/1.645)^2+(Foreign!I23/1.645)^2))*1.645)</f>
        <v>2</v>
      </c>
    </row>
    <row r="24" spans="1:9" s="5" customFormat="1" x14ac:dyDescent="0.3">
      <c r="A24" s="20" t="s">
        <v>30</v>
      </c>
      <c r="B24" s="17">
        <f>Intra!B24+Inter!B24+Foreign!B24</f>
        <v>0</v>
      </c>
      <c r="C24" s="18">
        <f>((SQRT((Intra!C24/1.645)^2+(Inter!C24/1.645)^2+(Foreign!C24/1.645)^2))*1.645)</f>
        <v>0</v>
      </c>
      <c r="D24" s="19">
        <f t="shared" si="3"/>
        <v>0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0</v>
      </c>
      <c r="I24" s="22">
        <f>((SQRT((Intra!I24/1.645)^2+(Inter!I24/1.645)^2+(Foreign!I24/1.645)^2))*1.645)</f>
        <v>0</v>
      </c>
    </row>
    <row r="25" spans="1:9" s="5" customFormat="1" x14ac:dyDescent="0.3">
      <c r="A25" s="20" t="s">
        <v>31</v>
      </c>
      <c r="B25" s="17">
        <f>Intra!B25+Inter!B25+Foreign!B25</f>
        <v>21</v>
      </c>
      <c r="C25" s="18">
        <f>((SQRT((Intra!C25/1.645)^2+(Inter!C25/1.645)^2+(Foreign!C25/1.645)^2))*1.645)</f>
        <v>40</v>
      </c>
      <c r="D25" s="19">
        <f t="shared" si="3"/>
        <v>1.0747185261003071E-2</v>
      </c>
      <c r="E25" s="17">
        <f>Intra!E25+Inter!E25+Foreign!E25</f>
        <v>14</v>
      </c>
      <c r="F25" s="18">
        <f>((SQRT((Intra!F25/1.645)^2+(Inter!F25/1.645)^2+(Foreign!F25/1.645)^2))*1.645)</f>
        <v>20</v>
      </c>
      <c r="G25" s="19">
        <f t="shared" si="4"/>
        <v>7.709251101321586E-3</v>
      </c>
      <c r="H25" s="17">
        <f>Intra!H25+Inter!H25+Foreign!H25</f>
        <v>7</v>
      </c>
      <c r="I25" s="22">
        <f>((SQRT((Intra!I25/1.645)^2+(Inter!I25/1.645)^2+(Foreign!I25/1.645)^2))*1.645)</f>
        <v>44.721359549995796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2</v>
      </c>
      <c r="C27" s="18">
        <f>((SQRT((Intra!C27/1.645)^2+(Inter!C27/1.645)^2+(Foreign!C27/1.645)^2))*1.645)</f>
        <v>5</v>
      </c>
      <c r="D27" s="19">
        <f t="shared" si="3"/>
        <v>1.0235414534288639E-3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2</v>
      </c>
      <c r="I27" s="22">
        <f>((SQRT((Intra!I27/1.645)^2+(Inter!I27/1.645)^2+(Foreign!I27/1.645)^2))*1.645)</f>
        <v>5</v>
      </c>
    </row>
    <row r="28" spans="1:9" s="5" customFormat="1" x14ac:dyDescent="0.3">
      <c r="A28" s="20" t="s">
        <v>34</v>
      </c>
      <c r="B28" s="17">
        <f>Intra!B28+Inter!B28+Foreign!B28</f>
        <v>35</v>
      </c>
      <c r="C28" s="18">
        <f>((SQRT((Intra!C28/1.645)^2+(Inter!C28/1.645)^2+(Foreign!C28/1.645)^2))*1.645)</f>
        <v>44.944410108488462</v>
      </c>
      <c r="D28" s="19">
        <f t="shared" si="3"/>
        <v>1.7911975435005119E-2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35</v>
      </c>
      <c r="I28" s="22">
        <f>((SQRT((Intra!I28/1.645)^2+(Inter!I28/1.645)^2+(Foreign!I28/1.645)^2))*1.645)</f>
        <v>44.944410108488462</v>
      </c>
    </row>
    <row r="29" spans="1:9" s="5" customFormat="1" x14ac:dyDescent="0.3">
      <c r="A29" s="20" t="s">
        <v>35</v>
      </c>
      <c r="B29" s="17">
        <f>Intra!B29+Inter!B29+Foreign!B29</f>
        <v>10</v>
      </c>
      <c r="C29" s="18">
        <f>((SQRT((Intra!C29/1.645)^2+(Inter!C29/1.645)^2+(Foreign!C29/1.645)^2))*1.645)</f>
        <v>15.000000000000002</v>
      </c>
      <c r="D29" s="19">
        <f t="shared" si="3"/>
        <v>5.1177072671443197E-3</v>
      </c>
      <c r="E29" s="17">
        <f>Intra!E29+Inter!E29+Foreign!E29</f>
        <v>18</v>
      </c>
      <c r="F29" s="18">
        <f>((SQRT((Intra!F29/1.645)^2+(Inter!F29/1.645)^2+(Foreign!F29/1.645)^2))*1.645)</f>
        <v>26</v>
      </c>
      <c r="G29" s="19">
        <f t="shared" si="4"/>
        <v>9.911894273127754E-3</v>
      </c>
      <c r="H29" s="17">
        <f>Intra!H29+Inter!H29+Foreign!H29</f>
        <v>-8</v>
      </c>
      <c r="I29" s="22">
        <f>((SQRT((Intra!I29/1.645)^2+(Inter!I29/1.645)^2+(Foreign!I29/1.645)^2))*1.645)</f>
        <v>30.016662039607272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0</v>
      </c>
      <c r="I30" s="22">
        <f>((SQRT((Intra!I30/1.645)^2+(Inter!I30/1.645)^2+(Foreign!I30/1.645)^2))*1.645)</f>
        <v>0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0</v>
      </c>
      <c r="I31" s="22">
        <f>((SQRT((Intra!I31/1.645)^2+(Inter!I31/1.645)^2+(Foreign!I31/1.645)^2))*1.645)</f>
        <v>0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1954</v>
      </c>
      <c r="C35" s="18">
        <f>((SQRT((Intra!C35/1.645)^2+(Inter!C35/1.645)^2+(Foreign!C35/1.645)^2))*1.645)</f>
        <v>412.37361700283395</v>
      </c>
      <c r="D35" s="19">
        <f>B35/B$35</f>
        <v>1</v>
      </c>
      <c r="E35" s="17">
        <f>Intra!E35+Inter!E35+Foreign!E35</f>
        <v>1816</v>
      </c>
      <c r="F35" s="18">
        <f>((SQRT((Intra!F35/1.645)^2+(Inter!F35/1.645)^2+(Foreign!F35/1.645)^2))*1.645)</f>
        <v>423.96226247155533</v>
      </c>
      <c r="G35" s="19">
        <f>E35/E$35</f>
        <v>1</v>
      </c>
      <c r="H35" s="17">
        <f>Intra!H35+Inter!H35+Foreign!H35</f>
        <v>138</v>
      </c>
      <c r="I35" s="22">
        <f>((SQRT((Intra!I35/1.645)^2+(Inter!I35/1.645)^2+(Foreign!I35/1.645)^2))*1.645)</f>
        <v>591.43554171185883</v>
      </c>
    </row>
    <row r="36" spans="1:9" ht="28.8" x14ac:dyDescent="0.3">
      <c r="A36" s="20" t="s">
        <v>39</v>
      </c>
      <c r="B36" s="17">
        <f>Intra!B36+Inter!B36+Foreign!B36</f>
        <v>1865</v>
      </c>
      <c r="C36" s="18">
        <f>((SQRT((Intra!C36/1.645)^2+(Inter!C36/1.645)^2+(Foreign!C36/1.645)^2))*1.645)</f>
        <v>407.07984474793147</v>
      </c>
      <c r="D36" s="19">
        <f t="shared" ref="D36:D39" si="5">B36/B$35</f>
        <v>0.9544524053224156</v>
      </c>
      <c r="E36" s="17">
        <f>Intra!E36+Inter!E36+Foreign!E36</f>
        <v>1724</v>
      </c>
      <c r="F36" s="18">
        <f>((SQRT((Intra!F36/1.645)^2+(Inter!F36/1.645)^2+(Foreign!F36/1.645)^2))*1.645)</f>
        <v>420.1951927378513</v>
      </c>
      <c r="G36" s="19">
        <f t="shared" ref="G36:G39" si="6">E36/E$35</f>
        <v>0.9493392070484582</v>
      </c>
      <c r="H36" s="17">
        <f>Intra!H36+Inter!H36+Foreign!H36</f>
        <v>141</v>
      </c>
      <c r="I36" s="22">
        <f>((SQRT((Intra!I36/1.645)^2+(Inter!I36/1.645)^2+(Foreign!I36/1.645)^2))*1.645)</f>
        <v>585.04529739157806</v>
      </c>
    </row>
    <row r="37" spans="1:9" ht="28.8" x14ac:dyDescent="0.3">
      <c r="A37" s="20" t="s">
        <v>40</v>
      </c>
      <c r="B37" s="17">
        <f>Intra!B37+Inter!B37+Foreign!B37</f>
        <v>33</v>
      </c>
      <c r="C37" s="18">
        <f>((SQRT((Intra!C37/1.645)^2+(Inter!C37/1.645)^2+(Foreign!C37/1.645)^2))*1.645)</f>
        <v>27.658633371878658</v>
      </c>
      <c r="D37" s="19">
        <f t="shared" si="5"/>
        <v>1.6888433981576252E-2</v>
      </c>
      <c r="E37" s="17">
        <f>Intra!E37+Inter!E37+Foreign!E37</f>
        <v>0</v>
      </c>
      <c r="F37" s="18">
        <f>((SQRT((Intra!F37/1.645)^2+(Inter!F37/1.645)^2+(Foreign!F37/1.645)^2))*1.645)</f>
        <v>0</v>
      </c>
      <c r="G37" s="19">
        <f t="shared" si="6"/>
        <v>0</v>
      </c>
      <c r="H37" s="17">
        <f>Intra!H37+Inter!H37+Foreign!H37</f>
        <v>33</v>
      </c>
      <c r="I37" s="22">
        <f>((SQRT((Intra!I37/1.645)^2+(Inter!I37/1.645)^2+(Foreign!I37/1.645)^2))*1.645)</f>
        <v>27.658633371878658</v>
      </c>
    </row>
    <row r="38" spans="1:9" ht="28.8" x14ac:dyDescent="0.3">
      <c r="A38" s="20" t="s">
        <v>41</v>
      </c>
      <c r="B38" s="17">
        <f>Intra!B38+Inter!B38+Foreign!B38</f>
        <v>2</v>
      </c>
      <c r="C38" s="18">
        <f>((SQRT((Intra!C38/1.645)^2+(Inter!C38/1.645)^2+(Foreign!C38/1.645)^2))*1.645)</f>
        <v>8</v>
      </c>
      <c r="D38" s="19">
        <f t="shared" si="5"/>
        <v>1.0235414534288639E-3</v>
      </c>
      <c r="E38" s="17">
        <f>Intra!E38+Inter!E38+Foreign!E38</f>
        <v>39</v>
      </c>
      <c r="F38" s="18">
        <f>((SQRT((Intra!F38/1.645)^2+(Inter!F38/1.645)^2+(Foreign!F38/1.645)^2))*1.645)</f>
        <v>39.05124837953327</v>
      </c>
      <c r="G38" s="19">
        <f t="shared" si="6"/>
        <v>2.1475770925110133E-2</v>
      </c>
      <c r="H38" s="17">
        <f>Intra!H38+Inter!H38+Foreign!H38</f>
        <v>-37</v>
      </c>
      <c r="I38" s="22">
        <f>((SQRT((Intra!I38/1.645)^2+(Inter!I38/1.645)^2+(Foreign!I38/1.645)^2))*1.645)</f>
        <v>39.862262855989492</v>
      </c>
    </row>
    <row r="39" spans="1:9" ht="28.8" x14ac:dyDescent="0.3">
      <c r="A39" s="24" t="s">
        <v>42</v>
      </c>
      <c r="B39" s="25">
        <f>Intra!B39+Inter!B39+Foreign!B39</f>
        <v>31</v>
      </c>
      <c r="C39" s="26">
        <f>((SQRT((Intra!C39/1.645)^2+(Inter!C39/1.645)^2+(Foreign!C39/1.645)^2))*1.645)</f>
        <v>43</v>
      </c>
      <c r="D39" s="27">
        <f t="shared" si="5"/>
        <v>1.5864892528147389E-2</v>
      </c>
      <c r="E39" s="25">
        <f>Intra!E39+Inter!E39+Foreign!E39</f>
        <v>53</v>
      </c>
      <c r="F39" s="26">
        <f>((SQRT((Intra!F39/1.645)^2+(Inter!F39/1.645)^2+(Foreign!F39/1.645)^2))*1.645)</f>
        <v>47</v>
      </c>
      <c r="G39" s="27">
        <f t="shared" si="6"/>
        <v>2.9185022026431719E-2</v>
      </c>
      <c r="H39" s="25">
        <f>Intra!H39+Inter!H39+Foreign!H39</f>
        <v>-22</v>
      </c>
      <c r="I39" s="28">
        <f>((SQRT((Intra!I39/1.645)^2+(Inter!I39/1.645)^2+(Foreign!I39/1.645)^2))*1.645)</f>
        <v>63.702433234531945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Queen Anne's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1481</v>
      </c>
      <c r="C8" s="45">
        <v>363</v>
      </c>
      <c r="D8" s="19">
        <f>B8/B$8</f>
        <v>1</v>
      </c>
      <c r="E8" s="15">
        <v>1582</v>
      </c>
      <c r="F8" s="45">
        <v>389</v>
      </c>
      <c r="G8" s="19">
        <f t="shared" ref="G8:G10" si="0">E8/E$8</f>
        <v>1</v>
      </c>
      <c r="H8" s="38">
        <f t="shared" ref="H8:H11" si="1">B8-E8</f>
        <v>-101</v>
      </c>
      <c r="I8" s="39">
        <f>((SQRT((C8/1.645)^2+(F8/1.645)^2)))*1.645</f>
        <v>532.06202645932183</v>
      </c>
    </row>
    <row r="9" spans="1:9" x14ac:dyDescent="0.3">
      <c r="A9" s="32" t="str">
        <f>Total!A9</f>
        <v>Speak only English</v>
      </c>
      <c r="B9" s="15">
        <v>1379</v>
      </c>
      <c r="C9" s="45">
        <v>357</v>
      </c>
      <c r="D9" s="19">
        <f>B9/B$8</f>
        <v>0.93112761647535447</v>
      </c>
      <c r="E9" s="15">
        <v>1530</v>
      </c>
      <c r="F9" s="45">
        <v>386</v>
      </c>
      <c r="G9" s="19">
        <f t="shared" si="0"/>
        <v>0.96713021491782558</v>
      </c>
      <c r="H9" s="38">
        <f t="shared" si="1"/>
        <v>-151</v>
      </c>
      <c r="I9" s="39">
        <f t="shared" ref="I9:I11" si="2">((SQRT((C9/1.645)^2+(F9/1.645)^2)))*1.645</f>
        <v>525.78037239897048</v>
      </c>
    </row>
    <row r="10" spans="1:9" ht="28.8" x14ac:dyDescent="0.3">
      <c r="A10" s="32" t="str">
        <f>Total!A10</f>
        <v>Speak a language other than English, speak English "very well"</v>
      </c>
      <c r="B10" s="15">
        <v>81</v>
      </c>
      <c r="C10" s="45">
        <v>49</v>
      </c>
      <c r="D10" s="19">
        <f>B10/B$8</f>
        <v>5.4692775151924375E-2</v>
      </c>
      <c r="E10" s="15">
        <v>35</v>
      </c>
      <c r="F10" s="45">
        <v>38</v>
      </c>
      <c r="G10" s="19">
        <f t="shared" si="0"/>
        <v>2.2123893805309734E-2</v>
      </c>
      <c r="H10" s="38">
        <f t="shared" si="1"/>
        <v>46</v>
      </c>
      <c r="I10" s="39">
        <f t="shared" si="2"/>
        <v>62.008063991709975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21</v>
      </c>
      <c r="C11" s="45">
        <v>40</v>
      </c>
      <c r="D11" s="19">
        <f>B11/B$8</f>
        <v>1.4179608372721135E-2</v>
      </c>
      <c r="E11" s="15">
        <v>17</v>
      </c>
      <c r="F11" s="45">
        <v>26</v>
      </c>
      <c r="G11" s="19">
        <f>E11/E$8</f>
        <v>1.0745891276864728E-2</v>
      </c>
      <c r="H11" s="38">
        <f t="shared" si="1"/>
        <v>4</v>
      </c>
      <c r="I11" s="39">
        <f t="shared" si="2"/>
        <v>47.707441767506246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1582</v>
      </c>
      <c r="C14" s="47">
        <v>356</v>
      </c>
      <c r="D14" s="19">
        <f>B14/B$14</f>
        <v>1</v>
      </c>
      <c r="E14" s="48">
        <v>1675</v>
      </c>
      <c r="F14" s="48">
        <v>391</v>
      </c>
      <c r="G14" s="19">
        <f>E14/E$14</f>
        <v>1</v>
      </c>
      <c r="H14" s="17">
        <f t="shared" ref="H14:H20" si="3">B14-E14</f>
        <v>-93</v>
      </c>
      <c r="I14" s="22">
        <f t="shared" ref="I14:I20" si="4">((SQRT((C14/1.645)^2+(F14/1.645)^2)))*1.645</f>
        <v>528.78823738808717</v>
      </c>
    </row>
    <row r="15" spans="1:9" ht="28.8" x14ac:dyDescent="0.3">
      <c r="A15" s="32" t="str">
        <f>Total!A15</f>
        <v>Same state as current residence and residence 1 year ago</v>
      </c>
      <c r="B15" s="46">
        <v>1064</v>
      </c>
      <c r="C15" s="47">
        <v>323</v>
      </c>
      <c r="D15" s="19">
        <f>B15/B$14</f>
        <v>0.67256637168141598</v>
      </c>
      <c r="E15" s="48">
        <v>1163</v>
      </c>
      <c r="F15" s="48">
        <v>351</v>
      </c>
      <c r="G15" s="19">
        <f>E15/E$14</f>
        <v>0.69432835820895522</v>
      </c>
      <c r="H15" s="17">
        <f t="shared" si="3"/>
        <v>-99</v>
      </c>
      <c r="I15" s="22">
        <f t="shared" si="4"/>
        <v>477.00104821687756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482</v>
      </c>
      <c r="C18" s="47">
        <v>143</v>
      </c>
      <c r="D18" s="19">
        <f t="shared" si="5"/>
        <v>0.30467762326169406</v>
      </c>
      <c r="E18" s="48">
        <v>458</v>
      </c>
      <c r="F18" s="48">
        <v>164</v>
      </c>
      <c r="G18" s="19">
        <f t="shared" si="6"/>
        <v>0.2734328358208955</v>
      </c>
      <c r="H18" s="17">
        <f t="shared" si="3"/>
        <v>24</v>
      </c>
      <c r="I18" s="22">
        <f t="shared" si="4"/>
        <v>217.58906222510359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21</v>
      </c>
      <c r="F20" s="48">
        <v>33</v>
      </c>
      <c r="G20" s="19">
        <f t="shared" si="6"/>
        <v>1.2537313432835821E-2</v>
      </c>
      <c r="H20" s="17">
        <f t="shared" si="3"/>
        <v>-21</v>
      </c>
      <c r="I20" s="22">
        <f t="shared" si="4"/>
        <v>33</v>
      </c>
    </row>
    <row r="21" spans="1:9" s="5" customFormat="1" x14ac:dyDescent="0.3">
      <c r="A21" s="32" t="str">
        <f>Total!A21</f>
        <v>Born in remainder of Europe</v>
      </c>
      <c r="B21" s="46">
        <v>0</v>
      </c>
      <c r="C21" s="47">
        <v>0</v>
      </c>
      <c r="D21" s="19">
        <f t="shared" si="5"/>
        <v>0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0</v>
      </c>
      <c r="I21" s="22">
        <f t="shared" ref="I21:I32" si="8">((SQRT((C21/1.645)^2+(F21/1.645)^2)))*1.645</f>
        <v>0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1</v>
      </c>
      <c r="F23" s="48">
        <v>2</v>
      </c>
      <c r="G23" s="19">
        <f t="shared" si="6"/>
        <v>5.9701492537313433E-4</v>
      </c>
      <c r="H23" s="17">
        <f t="shared" si="7"/>
        <v>-1</v>
      </c>
      <c r="I23" s="22">
        <f t="shared" si="8"/>
        <v>2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0</v>
      </c>
      <c r="F24" s="48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6">
        <v>21</v>
      </c>
      <c r="C25" s="47">
        <v>40</v>
      </c>
      <c r="D25" s="19">
        <f t="shared" si="5"/>
        <v>1.3274336283185841E-2</v>
      </c>
      <c r="E25" s="48">
        <v>14</v>
      </c>
      <c r="F25" s="48">
        <v>20</v>
      </c>
      <c r="G25" s="19">
        <f t="shared" si="6"/>
        <v>8.3582089552238798E-3</v>
      </c>
      <c r="H25" s="17">
        <f t="shared" si="7"/>
        <v>7</v>
      </c>
      <c r="I25" s="22">
        <f t="shared" si="8"/>
        <v>44.721359549995796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5</v>
      </c>
      <c r="C28" s="47">
        <v>16</v>
      </c>
      <c r="D28" s="19">
        <f t="shared" si="5"/>
        <v>3.1605562579013905E-3</v>
      </c>
      <c r="E28" s="48">
        <v>0</v>
      </c>
      <c r="F28" s="48">
        <v>0</v>
      </c>
      <c r="G28" s="19">
        <f t="shared" si="6"/>
        <v>0</v>
      </c>
      <c r="H28" s="17">
        <f t="shared" si="7"/>
        <v>5</v>
      </c>
      <c r="I28" s="22">
        <f t="shared" si="8"/>
        <v>16</v>
      </c>
    </row>
    <row r="29" spans="1:9" s="5" customFormat="1" x14ac:dyDescent="0.3">
      <c r="A29" s="32" t="str">
        <f>Total!A29</f>
        <v>Born in the Caribbean</v>
      </c>
      <c r="B29" s="46">
        <v>10</v>
      </c>
      <c r="C29" s="47">
        <v>15</v>
      </c>
      <c r="D29" s="19">
        <f t="shared" si="5"/>
        <v>6.321112515802781E-3</v>
      </c>
      <c r="E29" s="48">
        <v>18</v>
      </c>
      <c r="F29" s="48">
        <v>26</v>
      </c>
      <c r="G29" s="19">
        <f t="shared" si="6"/>
        <v>1.0746268656716417E-2</v>
      </c>
      <c r="H29" s="17">
        <f t="shared" si="7"/>
        <v>-8</v>
      </c>
      <c r="I29" s="22">
        <f t="shared" si="8"/>
        <v>30.016662039607272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0</v>
      </c>
      <c r="F31" s="48">
        <v>0</v>
      </c>
      <c r="G31" s="19">
        <f t="shared" si="6"/>
        <v>0</v>
      </c>
      <c r="H31" s="17">
        <f t="shared" si="7"/>
        <v>0</v>
      </c>
      <c r="I31" s="22">
        <f t="shared" si="8"/>
        <v>0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1582</v>
      </c>
      <c r="C35" s="18">
        <v>392</v>
      </c>
      <c r="D35" s="19">
        <f>B35/B$35</f>
        <v>1</v>
      </c>
      <c r="E35" s="17">
        <v>1675</v>
      </c>
      <c r="F35" s="18">
        <v>412</v>
      </c>
      <c r="G35" s="19">
        <f>E35/E$35</f>
        <v>1</v>
      </c>
      <c r="H35" s="17">
        <f t="shared" ref="H35:H39" si="9">B35-E35</f>
        <v>-93</v>
      </c>
      <c r="I35" s="22">
        <f t="shared" ref="I35:I39" si="10">((SQRT((C35/1.645)^2+(F35/1.645)^2)))*1.645</f>
        <v>568.6897220805032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1534</v>
      </c>
      <c r="C36" s="18">
        <v>389</v>
      </c>
      <c r="D36" s="19">
        <f t="shared" ref="D36:D39" si="11">B36/B$35</f>
        <v>0.96965865992414668</v>
      </c>
      <c r="E36" s="17">
        <v>1621</v>
      </c>
      <c r="F36" s="18">
        <v>410</v>
      </c>
      <c r="G36" s="19">
        <f t="shared" ref="G36:G39" si="12">E36/E$35</f>
        <v>0.96776119402985072</v>
      </c>
      <c r="H36" s="17">
        <f t="shared" si="9"/>
        <v>-87</v>
      </c>
      <c r="I36" s="22">
        <f t="shared" si="10"/>
        <v>565.17342471138898</v>
      </c>
    </row>
    <row r="37" spans="1:9" ht="28.8" x14ac:dyDescent="0.3">
      <c r="A37" s="32" t="str">
        <f>Total!A37</f>
        <v>Entered the United States (or Puerto Rico) 5 years ago or less</v>
      </c>
      <c r="B37" s="17">
        <v>15</v>
      </c>
      <c r="C37" s="18">
        <v>18</v>
      </c>
      <c r="D37" s="19">
        <f t="shared" si="11"/>
        <v>9.4816687737041723E-3</v>
      </c>
      <c r="E37" s="17">
        <v>0</v>
      </c>
      <c r="F37" s="18">
        <v>0</v>
      </c>
      <c r="G37" s="19">
        <f t="shared" si="12"/>
        <v>0</v>
      </c>
      <c r="H37" s="17">
        <f t="shared" si="9"/>
        <v>15</v>
      </c>
      <c r="I37" s="22">
        <f t="shared" si="10"/>
        <v>18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</v>
      </c>
      <c r="C38" s="18">
        <v>8</v>
      </c>
      <c r="D38" s="19">
        <f t="shared" si="11"/>
        <v>1.2642225031605564E-3</v>
      </c>
      <c r="E38" s="17">
        <v>1</v>
      </c>
      <c r="F38" s="18">
        <v>2</v>
      </c>
      <c r="G38" s="19">
        <f t="shared" si="12"/>
        <v>5.9701492537313433E-4</v>
      </c>
      <c r="H38" s="17">
        <f t="shared" si="9"/>
        <v>1</v>
      </c>
      <c r="I38" s="22">
        <f t="shared" si="10"/>
        <v>8.2462112512353212</v>
      </c>
    </row>
    <row r="39" spans="1:9" ht="28.8" x14ac:dyDescent="0.3">
      <c r="A39" s="44" t="str">
        <f>Total!A39</f>
        <v>Entered the United States (or Puerto Rico) 16 years ago or more</v>
      </c>
      <c r="B39" s="25">
        <v>31</v>
      </c>
      <c r="C39" s="26">
        <v>43</v>
      </c>
      <c r="D39" s="27">
        <f t="shared" si="11"/>
        <v>1.9595448798988623E-2</v>
      </c>
      <c r="E39" s="25">
        <v>53</v>
      </c>
      <c r="F39" s="26">
        <v>47</v>
      </c>
      <c r="G39" s="27">
        <f t="shared" si="12"/>
        <v>3.1641791044776123E-2</v>
      </c>
      <c r="H39" s="25">
        <f t="shared" si="9"/>
        <v>-22</v>
      </c>
      <c r="I39" s="28">
        <f t="shared" si="10"/>
        <v>63.702433234531945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218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Queen Anne's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269</v>
      </c>
      <c r="C8" s="48">
        <v>115</v>
      </c>
      <c r="D8" s="19">
        <f t="shared" ref="D8" si="0">B8/B$8</f>
        <v>1</v>
      </c>
      <c r="E8" s="48">
        <v>141</v>
      </c>
      <c r="F8" s="48">
        <v>100</v>
      </c>
      <c r="G8" s="19">
        <f t="shared" ref="G8" si="1">E8/E$8</f>
        <v>1</v>
      </c>
      <c r="H8" s="38">
        <f t="shared" ref="H8:H11" si="2">B8-E8</f>
        <v>128</v>
      </c>
      <c r="I8" s="39">
        <f t="shared" ref="I8:I11" si="3">((SQRT((C8/1.645)^2+(F8/1.645)^2)))*1.645</f>
        <v>152.3975065412817</v>
      </c>
    </row>
    <row r="9" spans="1:9" x14ac:dyDescent="0.3">
      <c r="A9" s="32" t="str">
        <f>Total!A9</f>
        <v>Speak only English</v>
      </c>
      <c r="B9" s="48">
        <v>257</v>
      </c>
      <c r="C9" s="48">
        <v>113</v>
      </c>
      <c r="D9" s="19">
        <f>B9/B$8</f>
        <v>0.95539033457249067</v>
      </c>
      <c r="E9" s="48">
        <v>141</v>
      </c>
      <c r="F9" s="48">
        <v>100</v>
      </c>
      <c r="G9" s="19">
        <f>E9/E$8</f>
        <v>1</v>
      </c>
      <c r="H9" s="38">
        <f t="shared" si="2"/>
        <v>116</v>
      </c>
      <c r="I9" s="39">
        <f t="shared" si="3"/>
        <v>150.89400253157845</v>
      </c>
    </row>
    <row r="10" spans="1:9" ht="28.8" x14ac:dyDescent="0.3">
      <c r="A10" s="32" t="str">
        <f>Total!A10</f>
        <v>Speak a language other than English, speak English "very well"</v>
      </c>
      <c r="B10" s="48">
        <v>12</v>
      </c>
      <c r="C10" s="48">
        <v>20</v>
      </c>
      <c r="D10" s="19">
        <f>B10/B$8</f>
        <v>4.4609665427509292E-2</v>
      </c>
      <c r="E10" s="48">
        <v>0</v>
      </c>
      <c r="F10" s="48">
        <v>0</v>
      </c>
      <c r="G10" s="19">
        <f>E10/E$8</f>
        <v>0</v>
      </c>
      <c r="H10" s="38">
        <f t="shared" si="2"/>
        <v>12</v>
      </c>
      <c r="I10" s="39">
        <f t="shared" si="3"/>
        <v>20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9">
        <f>B11/B$8</f>
        <v>0</v>
      </c>
      <c r="E11" s="48">
        <v>0</v>
      </c>
      <c r="F11" s="48">
        <v>0</v>
      </c>
      <c r="G11" s="19">
        <f>E11/E$8</f>
        <v>0</v>
      </c>
      <c r="H11" s="38">
        <f t="shared" si="2"/>
        <v>0</v>
      </c>
      <c r="I11" s="39">
        <f t="shared" si="3"/>
        <v>0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270</v>
      </c>
      <c r="C14" s="48">
        <v>114</v>
      </c>
      <c r="D14" s="19">
        <f>B14/B$14</f>
        <v>1</v>
      </c>
      <c r="E14" s="48">
        <v>141</v>
      </c>
      <c r="F14" s="48">
        <v>85</v>
      </c>
      <c r="G14" s="19">
        <f>E14/E$14</f>
        <v>1</v>
      </c>
      <c r="H14" s="17">
        <f t="shared" ref="H14:H32" si="4">B14-E14</f>
        <v>129</v>
      </c>
      <c r="I14" s="22">
        <f t="shared" ref="I14:I32" si="5">((SQRT((C14/1.645)^2+(F14/1.645)^2)))*1.645</f>
        <v>142.20056258679148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97</v>
      </c>
      <c r="C16" s="48">
        <v>74</v>
      </c>
      <c r="D16" s="19">
        <f t="shared" ref="D16:D32" si="6">B16/B$14</f>
        <v>0.35925925925925928</v>
      </c>
      <c r="E16" s="48">
        <v>0</v>
      </c>
      <c r="F16" s="48">
        <v>0</v>
      </c>
      <c r="G16" s="19">
        <f t="shared" ref="G16:G32" si="7">E16/E$14</f>
        <v>0</v>
      </c>
      <c r="H16" s="17">
        <f t="shared" si="4"/>
        <v>97</v>
      </c>
      <c r="I16" s="22">
        <f t="shared" si="5"/>
        <v>74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41</v>
      </c>
      <c r="C17" s="48">
        <v>43</v>
      </c>
      <c r="D17" s="19">
        <f t="shared" si="6"/>
        <v>0.15185185185185185</v>
      </c>
      <c r="E17" s="48">
        <v>63</v>
      </c>
      <c r="F17" s="48">
        <v>64</v>
      </c>
      <c r="G17" s="19">
        <f t="shared" si="7"/>
        <v>0.44680851063829785</v>
      </c>
      <c r="H17" s="17">
        <f t="shared" si="4"/>
        <v>-22</v>
      </c>
      <c r="I17" s="22">
        <f t="shared" si="5"/>
        <v>77.103826104804938</v>
      </c>
    </row>
    <row r="18" spans="1:9" ht="28.8" x14ac:dyDescent="0.3">
      <c r="A18" s="32" t="str">
        <f>Total!A18</f>
        <v>Different state than current residence or residence 1 year ago</v>
      </c>
      <c r="B18" s="48">
        <v>132</v>
      </c>
      <c r="C18" s="48">
        <v>75</v>
      </c>
      <c r="D18" s="19">
        <f t="shared" si="6"/>
        <v>0.48888888888888887</v>
      </c>
      <c r="E18" s="48">
        <v>40</v>
      </c>
      <c r="F18" s="48">
        <v>40</v>
      </c>
      <c r="G18" s="19">
        <f t="shared" si="7"/>
        <v>0.28368794326241137</v>
      </c>
      <c r="H18" s="17">
        <f t="shared" si="4"/>
        <v>92</v>
      </c>
      <c r="I18" s="22">
        <f t="shared" si="5"/>
        <v>84.999999999999986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38</v>
      </c>
      <c r="F21" s="48">
        <v>39</v>
      </c>
      <c r="G21" s="19">
        <f t="shared" si="7"/>
        <v>0.26950354609929078</v>
      </c>
      <c r="H21" s="17">
        <f t="shared" si="4"/>
        <v>-38</v>
      </c>
      <c r="I21" s="22">
        <f t="shared" si="5"/>
        <v>39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6"/>
        <v>0</v>
      </c>
      <c r="E25" s="48">
        <v>0</v>
      </c>
      <c r="F25" s="48">
        <v>0</v>
      </c>
      <c r="G25" s="19">
        <f t="shared" si="7"/>
        <v>0</v>
      </c>
      <c r="H25" s="17">
        <f t="shared" si="4"/>
        <v>0</v>
      </c>
      <c r="I25" s="22">
        <f t="shared" si="5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0</v>
      </c>
      <c r="F28" s="48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270</v>
      </c>
      <c r="C35" s="18">
        <v>112</v>
      </c>
      <c r="D35" s="19">
        <f>B35/B$35</f>
        <v>1</v>
      </c>
      <c r="E35" s="17">
        <v>141</v>
      </c>
      <c r="F35" s="18">
        <v>100</v>
      </c>
      <c r="G35" s="19">
        <f>E35/E$35</f>
        <v>1</v>
      </c>
      <c r="H35" s="17">
        <f>B35-E35</f>
        <v>129</v>
      </c>
      <c r="I35" s="22">
        <f t="shared" ref="I35:I39" si="8">((SQRT((C35/1.645)^2+(F35/1.645)^2)))*1.645</f>
        <v>150.14659503298765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270</v>
      </c>
      <c r="C36" s="18">
        <v>112</v>
      </c>
      <c r="D36" s="19">
        <f t="shared" ref="D36:D39" si="9">B36/B$35</f>
        <v>1</v>
      </c>
      <c r="E36" s="17">
        <v>103</v>
      </c>
      <c r="F36" s="18">
        <v>92</v>
      </c>
      <c r="G36" s="19">
        <f t="shared" ref="G36:G39" si="10">E36/E$35</f>
        <v>0.73049645390070927</v>
      </c>
      <c r="H36" s="17">
        <f t="shared" ref="H36:H39" si="11">B36-E36</f>
        <v>167</v>
      </c>
      <c r="I36" s="22">
        <f t="shared" si="8"/>
        <v>144.9413674559475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9"/>
        <v>0</v>
      </c>
      <c r="E37" s="17">
        <v>0</v>
      </c>
      <c r="F37" s="18">
        <v>0</v>
      </c>
      <c r="G37" s="19">
        <f t="shared" si="10"/>
        <v>0</v>
      </c>
      <c r="H37" s="17">
        <f t="shared" si="11"/>
        <v>0</v>
      </c>
      <c r="I37" s="22">
        <f t="shared" si="8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9"/>
        <v>0</v>
      </c>
      <c r="E38" s="17">
        <v>38</v>
      </c>
      <c r="F38" s="18">
        <v>39</v>
      </c>
      <c r="G38" s="19">
        <f t="shared" si="10"/>
        <v>0.26950354609929078</v>
      </c>
      <c r="H38" s="17">
        <f t="shared" si="11"/>
        <v>-38</v>
      </c>
      <c r="I38" s="22">
        <f t="shared" si="8"/>
        <v>39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9"/>
        <v>0</v>
      </c>
      <c r="E39" s="25">
        <v>0</v>
      </c>
      <c r="F39" s="26">
        <v>0</v>
      </c>
      <c r="G39" s="27">
        <f t="shared" si="10"/>
        <v>0</v>
      </c>
      <c r="H39" s="25">
        <f t="shared" si="11"/>
        <v>0</v>
      </c>
      <c r="I39" s="28">
        <f t="shared" si="8"/>
        <v>0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Queen Anne's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93</v>
      </c>
      <c r="C8" s="48">
        <v>60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93</v>
      </c>
      <c r="I8" s="39">
        <f t="shared" ref="I8:I9" si="1">((SQRT((C8/1.645)^2+(F8/1.645)^2)))*1.645</f>
        <v>60.000000000000007</v>
      </c>
    </row>
    <row r="9" spans="1:9" x14ac:dyDescent="0.3">
      <c r="A9" s="32" t="str">
        <f>Total!A9</f>
        <v>Speak only English</v>
      </c>
      <c r="B9" s="48">
        <v>80</v>
      </c>
      <c r="C9" s="48">
        <v>57</v>
      </c>
      <c r="D9" s="16">
        <f>B9/B$8</f>
        <v>0.86021505376344087</v>
      </c>
      <c r="E9" s="17">
        <v>0</v>
      </c>
      <c r="F9" s="18">
        <v>0</v>
      </c>
      <c r="G9" s="19">
        <v>0</v>
      </c>
      <c r="H9" s="38">
        <f t="shared" si="0"/>
        <v>80</v>
      </c>
      <c r="I9" s="39">
        <f t="shared" si="1"/>
        <v>57.000000000000007</v>
      </c>
    </row>
    <row r="10" spans="1:9" ht="28.8" x14ac:dyDescent="0.3">
      <c r="A10" s="32" t="str">
        <f>Total!A10</f>
        <v>Speak a language other than English, speak English "very well"</v>
      </c>
      <c r="B10" s="48">
        <v>0</v>
      </c>
      <c r="C10" s="48">
        <v>0</v>
      </c>
      <c r="D10" s="16">
        <f>B10/B$8</f>
        <v>0</v>
      </c>
      <c r="E10" s="17">
        <v>0</v>
      </c>
      <c r="F10" s="18">
        <v>0</v>
      </c>
      <c r="G10" s="19">
        <v>0</v>
      </c>
      <c r="H10" s="38">
        <f t="shared" si="0"/>
        <v>0</v>
      </c>
      <c r="I10" s="39">
        <f>((SQRT((C10/1.645)^2+(F10/1.645)^2)))*1.645</f>
        <v>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13</v>
      </c>
      <c r="C11" s="48">
        <v>17</v>
      </c>
      <c r="D11" s="16">
        <f>B11/B$8</f>
        <v>0.13978494623655913</v>
      </c>
      <c r="E11" s="17">
        <v>0</v>
      </c>
      <c r="F11" s="18">
        <v>0</v>
      </c>
      <c r="G11" s="19">
        <v>0</v>
      </c>
      <c r="H11" s="38">
        <f t="shared" si="0"/>
        <v>13</v>
      </c>
      <c r="I11" s="39">
        <f>((SQRT((C11/1.645)^2+(F11/1.645)^2)))*1.645</f>
        <v>17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102</v>
      </c>
      <c r="C14" s="48">
        <v>69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102</v>
      </c>
      <c r="I14" s="22">
        <f t="shared" ref="I14:I32" si="3">((SQRT((C14/1.645)^2+(F14/1.645)^2)))*1.645</f>
        <v>69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39</v>
      </c>
      <c r="C16" s="48">
        <v>44</v>
      </c>
      <c r="D16" s="19">
        <f t="shared" ref="D16:D32" si="4">B16/B$14</f>
        <v>0.38235294117647056</v>
      </c>
      <c r="E16" s="48">
        <v>0</v>
      </c>
      <c r="F16" s="48">
        <v>0</v>
      </c>
      <c r="G16" s="19">
        <v>0</v>
      </c>
      <c r="H16" s="17">
        <f t="shared" si="2"/>
        <v>39</v>
      </c>
      <c r="I16" s="22">
        <f t="shared" si="3"/>
        <v>44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22</v>
      </c>
      <c r="C18" s="48">
        <v>27</v>
      </c>
      <c r="D18" s="19">
        <f t="shared" si="4"/>
        <v>0.21568627450980393</v>
      </c>
      <c r="E18" s="48">
        <v>0</v>
      </c>
      <c r="F18" s="48">
        <v>0</v>
      </c>
      <c r="G18" s="19">
        <v>0</v>
      </c>
      <c r="H18" s="17">
        <f t="shared" si="2"/>
        <v>22</v>
      </c>
      <c r="I18" s="22">
        <f t="shared" si="3"/>
        <v>27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4"/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9</v>
      </c>
      <c r="C22" s="48">
        <v>16</v>
      </c>
      <c r="D22" s="19">
        <f t="shared" si="4"/>
        <v>8.8235294117647065E-2</v>
      </c>
      <c r="E22" s="48">
        <v>0</v>
      </c>
      <c r="F22" s="48">
        <v>0</v>
      </c>
      <c r="G22" s="19">
        <v>0</v>
      </c>
      <c r="H22" s="17">
        <f t="shared" si="2"/>
        <v>9</v>
      </c>
      <c r="I22" s="22">
        <f t="shared" si="3"/>
        <v>16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2</v>
      </c>
      <c r="C27" s="48">
        <v>5</v>
      </c>
      <c r="D27" s="19">
        <f t="shared" si="4"/>
        <v>1.9607843137254902E-2</v>
      </c>
      <c r="E27" s="48">
        <v>0</v>
      </c>
      <c r="F27" s="48">
        <v>0</v>
      </c>
      <c r="G27" s="19">
        <v>0</v>
      </c>
      <c r="H27" s="17">
        <f t="shared" si="2"/>
        <v>2</v>
      </c>
      <c r="I27" s="22">
        <f t="shared" si="3"/>
        <v>5</v>
      </c>
    </row>
    <row r="28" spans="1:9" x14ac:dyDescent="0.3">
      <c r="A28" s="32" t="str">
        <f>Total!A28</f>
        <v>Born in remainder of Central America</v>
      </c>
      <c r="B28" s="48">
        <v>30</v>
      </c>
      <c r="C28" s="48">
        <v>42</v>
      </c>
      <c r="D28" s="19">
        <f t="shared" si="4"/>
        <v>0.29411764705882354</v>
      </c>
      <c r="E28" s="48">
        <v>0</v>
      </c>
      <c r="F28" s="48">
        <v>0</v>
      </c>
      <c r="G28" s="19">
        <v>0</v>
      </c>
      <c r="H28" s="17">
        <f t="shared" si="2"/>
        <v>30</v>
      </c>
      <c r="I28" s="22">
        <f t="shared" si="3"/>
        <v>42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102</v>
      </c>
      <c r="C35" s="18">
        <v>62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102</v>
      </c>
      <c r="I35" s="22">
        <f t="shared" ref="I35:I39" si="6">((SQRT((C35/1.645)^2+(F35/1.645)^2)))*1.645</f>
        <v>62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61</v>
      </c>
      <c r="C36" s="18">
        <v>43</v>
      </c>
      <c r="D36" s="19">
        <f t="shared" ref="D36:D39" si="7">B36/B$35</f>
        <v>0.59803921568627449</v>
      </c>
      <c r="E36" s="17">
        <v>0</v>
      </c>
      <c r="F36" s="18">
        <v>0</v>
      </c>
      <c r="G36" s="19">
        <v>0</v>
      </c>
      <c r="H36" s="17">
        <f t="shared" si="5"/>
        <v>61</v>
      </c>
      <c r="I36" s="22">
        <f t="shared" si="6"/>
        <v>43</v>
      </c>
    </row>
    <row r="37" spans="1:9" ht="28.8" x14ac:dyDescent="0.3">
      <c r="A37" s="20" t="str">
        <f>Total!A37</f>
        <v>Entered the United States (or Puerto Rico) 5 years ago or less</v>
      </c>
      <c r="B37" s="17">
        <v>18</v>
      </c>
      <c r="C37" s="18">
        <v>21</v>
      </c>
      <c r="D37" s="19">
        <f t="shared" si="7"/>
        <v>0.17647058823529413</v>
      </c>
      <c r="E37" s="17">
        <v>0</v>
      </c>
      <c r="F37" s="18">
        <v>0</v>
      </c>
      <c r="G37" s="19">
        <v>0</v>
      </c>
      <c r="H37" s="17">
        <f t="shared" si="5"/>
        <v>18</v>
      </c>
      <c r="I37" s="22">
        <f t="shared" si="6"/>
        <v>21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0A9A67-FE85-41EB-92F5-797E72E9CEC5}"/>
</file>

<file path=customXml/itemProps2.xml><?xml version="1.0" encoding="utf-8"?>
<ds:datastoreItem xmlns:ds="http://schemas.openxmlformats.org/officeDocument/2006/customXml" ds:itemID="{A427C2E5-BA64-42C0-8BF8-1341CCDE2BBA}"/>
</file>

<file path=customXml/itemProps3.xml><?xml version="1.0" encoding="utf-8"?>
<ds:datastoreItem xmlns:ds="http://schemas.openxmlformats.org/officeDocument/2006/customXml" ds:itemID="{6D2B1372-BAB1-4EA2-9CB9-5117D0622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