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<sst xmlns="http://schemas.openxmlformats.org/spreadsheetml/2006/main" count="127" uniqueCount="49">
  <si>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</si>
  <si>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</si>
  <si>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</si>
  <si>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</si>
  <si>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</si>
  <si>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</si>
  <si>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</si>
  <si>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</si>
  <si>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</si>
  <si>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</si>
  <si>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</si>
  <si>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</si>
  <si>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</si>
  <si>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</si>
  <si>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</si>
  <si>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</si>
  <si>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</si>
  <si>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</si>
  <si>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</si>
  <si>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</si>
  <si>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</si>
  <si>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</si>
  <si>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</si>
  <si>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</si>
  <si>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</si>
  <si>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</si>
  <si>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</si>
  <si>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</si>
  <si>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</si>
  <si>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</si>
  <si>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</si>
  <si>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</si>
  <si>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</si>
  <si>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</si>
  <si>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</si>
  <si>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</si>
  <si>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</si>
  <si>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</si>
  <si>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</si>
  <si>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</si>
  <si>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</si>
  <si>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</si>
  <si>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</si>
  <si>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</si>
  <si>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Prince George's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</si>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</sst>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51122</v>
      </c>
      <c r="C8" s="18">
        <f>((SQRT((Intra!C8/1.645)^2+(Inter!C8/1.645)^2+(Foreign!C8/1.645)^2))*1.645)</f>
        <v>2041.5846786258955</v>
      </c>
      <c r="D8" s="19">
        <f t="shared" ref="D8:D11" si="0">B8/B$8</f>
        <v>1</v>
      </c>
      <c r="E8" s="17">
        <f>Intra!E8+Inter!E8+Foreign!E8</f>
        <v>36988</v>
      </c>
      <c r="F8" s="18">
        <f>((SQRT((Intra!F8/1.645)^2+(Inter!F8/1.645)^2+(Foreign!F8/1.645)^2))*1.645)</f>
        <v>1918.9280861981254</v>
      </c>
      <c r="G8" s="19">
        <f>E8/E$8</f>
        <v>1</v>
      </c>
      <c r="H8" s="38">
        <f>Intra!H8+Inter!H8+Foreign!H8</f>
        <v>14134</v>
      </c>
      <c r="I8" s="39">
        <f>((SQRT((Intra!I8/1.645)^2+(Inter!I8/1.645)^2+(Foreign!I8/1.645)^2))*1.645)</f>
        <v>2801.8481400675519</v>
      </c>
      <c r="K8" s="6"/>
    </row>
    <row r="9" spans="1:11" x14ac:dyDescent="0.3">
      <c r="A9" s="32" t="s">
        <v>18</v>
      </c>
      <c r="B9" s="17">
        <f>Intra!B9+Inter!B9+Foreign!B9</f>
        <v>37929</v>
      </c>
      <c r="C9" s="18">
        <f>((SQRT((Intra!C9/1.645)^2+(Inter!C9/1.645)^2+(Foreign!C9/1.645)^2))*1.645)</f>
        <v>1750.7992460587823</v>
      </c>
      <c r="D9" s="19">
        <f t="shared" si="0"/>
        <v>0.74193106685966903</v>
      </c>
      <c r="E9" s="17">
        <f>Intra!E9+Inter!E9+Foreign!E9</f>
        <v>28568</v>
      </c>
      <c r="F9" s="18">
        <f>((SQRT((Intra!F9/1.645)^2+(Inter!F9/1.645)^2+(Foreign!F9/1.645)^2))*1.645)</f>
        <v>1673.3015269221503</v>
      </c>
      <c r="G9" s="19">
        <f>E9/E$8</f>
        <v>0.77235860279009405</v>
      </c>
      <c r="H9" s="38">
        <f>Intra!H9+Inter!H9+Foreign!H9</f>
        <v>9361</v>
      </c>
      <c r="I9" s="39">
        <f>((SQRT((Intra!I9/1.645)^2+(Inter!I9/1.645)^2+(Foreign!I9/1.645)^2))*1.645)</f>
        <v>2421.8249317405252</v>
      </c>
      <c r="K9" s="6"/>
    </row>
    <row r="10" spans="1:11" ht="28.8" x14ac:dyDescent="0.3">
      <c r="A10" s="32" t="s">
        <v>19</v>
      </c>
      <c r="B10" s="17">
        <f>Intra!B10+Inter!B10+Foreign!B10</f>
        <v>7906</v>
      </c>
      <c r="C10" s="18">
        <f>((SQRT((Intra!C10/1.645)^2+(Inter!C10/1.645)^2+(Foreign!C10/1.645)^2))*1.645)</f>
        <v>801.98877797635055</v>
      </c>
      <c r="D10" s="19">
        <f t="shared" si="0"/>
        <v>0.15464966159383436</v>
      </c>
      <c r="E10" s="17">
        <f>Intra!E10+Inter!E10+Foreign!E10</f>
        <v>5012</v>
      </c>
      <c r="F10" s="18">
        <f>((SQRT((Intra!F10/1.645)^2+(Inter!F10/1.645)^2+(Foreign!F10/1.645)^2))*1.645)</f>
        <v>702.96585976845279</v>
      </c>
      <c r="G10" s="19">
        <f>E10/E$8</f>
        <v>0.13550340651021953</v>
      </c>
      <c r="H10" s="38">
        <f>Intra!H10+Inter!H10+Foreign!H10</f>
        <v>2894</v>
      </c>
      <c r="I10" s="39">
        <f>((SQRT((Intra!I10/1.645)^2+(Inter!I10/1.645)^2+(Foreign!I10/1.645)^2))*1.645)</f>
        <v>1066.4647204666455</v>
      </c>
      <c r="K10" s="6"/>
    </row>
    <row r="11" spans="1:11" ht="28.8" x14ac:dyDescent="0.3">
      <c r="A11" s="32" t="s">
        <v>20</v>
      </c>
      <c r="B11" s="17">
        <f>Intra!B11+Inter!B11+Foreign!B11</f>
        <v>5287</v>
      </c>
      <c r="C11" s="18">
        <f>((SQRT((Intra!C11/1.645)^2+(Inter!C11/1.645)^2+(Foreign!C11/1.645)^2))*1.645)</f>
        <v>678.69433473398021</v>
      </c>
      <c r="D11" s="19">
        <f t="shared" si="0"/>
        <v>0.10341927154649662</v>
      </c>
      <c r="E11" s="17">
        <f>Intra!E11+Inter!E11+Foreign!E11</f>
        <v>3408</v>
      </c>
      <c r="F11" s="18">
        <f>((SQRT((Intra!F11/1.645)^2+(Inter!F11/1.645)^2+(Foreign!F11/1.645)^2))*1.645)</f>
        <v>624.42693727929452</v>
      </c>
      <c r="G11" s="19">
        <f>E11/E$8</f>
        <v>9.2137990699686381E-2</v>
      </c>
      <c r="H11" s="38">
        <f>Intra!H11+Inter!H11+Foreign!H11</f>
        <v>1879</v>
      </c>
      <c r="I11" s="39">
        <f>((SQRT((Intra!I11/1.645)^2+(Inter!I11/1.645)^2+(Foreign!I11/1.645)^2))*1.645)</f>
        <v>922.24454457589502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54181</v>
      </c>
      <c r="C14" s="18">
        <f>((SQRT((Intra!C14/1.645)^2+(Inter!C14/1.645)^2+(Foreign!C14/1.645)^2))*1.645)</f>
        <v>2098.2397384474443</v>
      </c>
      <c r="D14" s="19">
        <f>B14/B$14</f>
        <v>1</v>
      </c>
      <c r="E14" s="17">
        <f>Intra!E14+Inter!E14+Foreign!E14</f>
        <v>39268</v>
      </c>
      <c r="F14" s="18">
        <f>((SQRT((Intra!F14/1.645)^2+(Inter!F14/1.645)^2+(Foreign!F14/1.645)^2))*1.645)</f>
        <v>1934.1406360448559</v>
      </c>
      <c r="G14" s="19">
        <f>E14/E$14</f>
        <v>1</v>
      </c>
      <c r="H14" s="17">
        <f>Intra!H14+Inter!H14+Foreign!H14</f>
        <v>14913</v>
      </c>
      <c r="I14" s="22">
        <f>((SQRT((Intra!I14/1.645)^2+(Inter!I14/1.645)^2+(Foreign!I14/1.645)^2))*1.645)</f>
        <v>2853.6835844220714</v>
      </c>
    </row>
    <row r="15" spans="1:11" ht="28.8" x14ac:dyDescent="0.3">
      <c r="A15" s="20" t="s">
        <v>21</v>
      </c>
      <c r="B15" s="17">
        <f>Intra!B15+Inter!B15+Foreign!B15</f>
        <v>6509</v>
      </c>
      <c r="C15" s="18">
        <f>((SQRT((Intra!C15/1.645)^2+(Inter!C15/1.645)^2+(Foreign!C15/1.645)^2))*1.645)</f>
        <v>663</v>
      </c>
      <c r="D15" s="19">
        <f>B15/B$14</f>
        <v>0.12013436444510069</v>
      </c>
      <c r="E15" s="17">
        <f>Intra!E15+Inter!E15+Foreign!E15</f>
        <v>6842</v>
      </c>
      <c r="F15" s="18">
        <f>((SQRT((Intra!F15/1.645)^2+(Inter!F15/1.645)^2+(Foreign!F15/1.645)^2))*1.645)</f>
        <v>820</v>
      </c>
      <c r="G15" s="19">
        <f>E15/E$14</f>
        <v>0.17423856575328511</v>
      </c>
      <c r="H15" s="17">
        <f>Intra!H15+Inter!H15+Foreign!H15</f>
        <v>-333</v>
      </c>
      <c r="I15" s="22">
        <f>((SQRT((Intra!I15/1.645)^2+(Inter!I15/1.645)^2+(Foreign!I15/1.645)^2))*1.645)</f>
        <v>1054.4994073018722</v>
      </c>
    </row>
    <row r="16" spans="1:11" ht="28.8" x14ac:dyDescent="0.3">
      <c r="A16" s="20" t="s">
        <v>22</v>
      </c>
      <c r="B16" s="17">
        <f>Intra!B16+Inter!B16+Foreign!B16</f>
        <v>3899</v>
      </c>
      <c r="C16" s="18">
        <f>((SQRT((Intra!C16/1.645)^2+(Inter!C16/1.645)^2+(Foreign!C16/1.645)^2))*1.645)</f>
        <v>551.14426423578061</v>
      </c>
      <c r="D16" s="19">
        <f t="shared" ref="D16:D20" si="1">B16/B$14</f>
        <v>7.1962496077960902E-2</v>
      </c>
      <c r="E16" s="17">
        <f>Intra!E16+Inter!E16+Foreign!E16</f>
        <v>5318</v>
      </c>
      <c r="F16" s="18">
        <f>((SQRT((Intra!F16/1.645)^2+(Inter!F16/1.645)^2+(Foreign!F16/1.645)^2))*1.645)</f>
        <v>721</v>
      </c>
      <c r="G16" s="19">
        <f t="shared" ref="G16:G20" si="2">E16/E$14</f>
        <v>0.13542833859631251</v>
      </c>
      <c r="H16" s="17">
        <f>Intra!H16+Inter!H16+Foreign!H16</f>
        <v>-1419</v>
      </c>
      <c r="I16" s="22">
        <f>((SQRT((Intra!I16/1.645)^2+(Inter!I16/1.645)^2+(Foreign!I16/1.645)^2))*1.645)</f>
        <v>907.52465531246025</v>
      </c>
    </row>
    <row r="17" spans="1:9" ht="28.8" x14ac:dyDescent="0.3">
      <c r="A17" s="20" t="s">
        <v>23</v>
      </c>
      <c r="B17" s="17">
        <f>Intra!B17+Inter!B17+Foreign!B17</f>
        <v>12034</v>
      </c>
      <c r="C17" s="18">
        <f>((SQRT((Intra!C17/1.645)^2+(Inter!C17/1.645)^2+(Foreign!C17/1.645)^2))*1.645)</f>
        <v>1026.1408285415798</v>
      </c>
      <c r="D17" s="19">
        <f t="shared" si="1"/>
        <v>0.22210738081615328</v>
      </c>
      <c r="E17" s="17">
        <f>Intra!E17+Inter!E17+Foreign!E17</f>
        <v>3411</v>
      </c>
      <c r="F17" s="18">
        <f>((SQRT((Intra!F17/1.645)^2+(Inter!F17/1.645)^2+(Foreign!F17/1.645)^2))*1.645)</f>
        <v>484</v>
      </c>
      <c r="G17" s="19">
        <f t="shared" si="2"/>
        <v>8.6864622593460325E-2</v>
      </c>
      <c r="H17" s="17">
        <f>Intra!H17+Inter!H17+Foreign!H17</f>
        <v>8623</v>
      </c>
      <c r="I17" s="22">
        <f>((SQRT((Intra!I17/1.645)^2+(Inter!I17/1.645)^2+(Foreign!I17/1.645)^2))*1.645)</f>
        <v>1134.5576230408046</v>
      </c>
    </row>
    <row r="18" spans="1:9" ht="28.8" x14ac:dyDescent="0.3">
      <c r="A18" s="20" t="s">
        <v>24</v>
      </c>
      <c r="B18" s="17">
        <f>Intra!B18+Inter!B18+Foreign!B18</f>
        <v>17723</v>
      </c>
      <c r="C18" s="18">
        <f>((SQRT((Intra!C18/1.645)^2+(Inter!C18/1.645)^2+(Foreign!C18/1.645)^2))*1.645)</f>
        <v>1128.7346898186481</v>
      </c>
      <c r="D18" s="19">
        <f t="shared" si="1"/>
        <v>0.32710728853288051</v>
      </c>
      <c r="E18" s="17">
        <f>Intra!E18+Inter!E18+Foreign!E18</f>
        <v>15858</v>
      </c>
      <c r="F18" s="18">
        <f>((SQRT((Intra!F18/1.645)^2+(Inter!F18/1.645)^2+(Foreign!F18/1.645)^2))*1.645)</f>
        <v>1193.0318520475471</v>
      </c>
      <c r="G18" s="19">
        <f t="shared" si="2"/>
        <v>0.40384027707038811</v>
      </c>
      <c r="H18" s="17">
        <f>Intra!H18+Inter!H18+Foreign!H18</f>
        <v>1865</v>
      </c>
      <c r="I18" s="22">
        <f>((SQRT((Intra!I18/1.645)^2+(Inter!I18/1.645)^2+(Foreign!I18/1.645)^2))*1.645)</f>
        <v>1642.366280705982</v>
      </c>
    </row>
    <row r="19" spans="1:9" x14ac:dyDescent="0.3">
      <c r="A19" s="20" t="s">
        <v>25</v>
      </c>
      <c r="B19" s="17">
        <f>Intra!B19+Inter!B19+Foreign!B19</f>
        <v>70</v>
      </c>
      <c r="C19" s="18">
        <f>((SQRT((Intra!C19/1.645)^2+(Inter!C19/1.645)^2+(Foreign!C19/1.645)^2))*1.645)</f>
        <v>67</v>
      </c>
      <c r="D19" s="19">
        <f t="shared" si="1"/>
        <v>1.2919658182757793E-3</v>
      </c>
      <c r="E19" s="17">
        <f>Intra!E19+Inter!E19+Foreign!E19</f>
        <v>42</v>
      </c>
      <c r="F19" s="18">
        <f>((SQRT((Intra!F19/1.645)^2+(Inter!F19/1.645)^2+(Foreign!F19/1.645)^2))*1.645)</f>
        <v>52</v>
      </c>
      <c r="G19" s="19">
        <f t="shared" si="2"/>
        <v>1.0695731893653865E-3</v>
      </c>
      <c r="H19" s="17">
        <f>Intra!H19+Inter!H19+Foreign!H19</f>
        <v>28</v>
      </c>
      <c r="I19" s="22">
        <f>((SQRT((Intra!I19/1.645)^2+(Inter!I19/1.645)^2+(Foreign!I19/1.645)^2))*1.645)</f>
        <v>84.811555816409822</v>
      </c>
    </row>
    <row r="20" spans="1:9" x14ac:dyDescent="0.3">
      <c r="A20" s="20" t="s">
        <v>26</v>
      </c>
      <c r="B20" s="17">
        <f>Intra!B20+Inter!B20+Foreign!B20</f>
        <v>219</v>
      </c>
      <c r="C20" s="18">
        <f>((SQRT((Intra!C20/1.645)^2+(Inter!C20/1.645)^2+(Foreign!C20/1.645)^2))*1.645)</f>
        <v>103.56157588603989</v>
      </c>
      <c r="D20" s="19">
        <f t="shared" si="1"/>
        <v>4.0420073457485099E-3</v>
      </c>
      <c r="E20" s="17">
        <f>Intra!E20+Inter!E20+Foreign!E20</f>
        <v>211</v>
      </c>
      <c r="F20" s="18">
        <f>((SQRT((Intra!F20/1.645)^2+(Inter!F20/1.645)^2+(Foreign!F20/1.645)^2))*1.645)</f>
        <v>104.20172743289815</v>
      </c>
      <c r="G20" s="19">
        <f t="shared" si="2"/>
        <v>5.3733319751451568E-3</v>
      </c>
      <c r="H20" s="17">
        <f>Intra!H20+Inter!H20+Foreign!H20</f>
        <v>8</v>
      </c>
      <c r="I20" s="22">
        <f>((SQRT((Intra!I20/1.645)^2+(Inter!I20/1.645)^2+(Foreign!I20/1.645)^2))*1.645)</f>
        <v>146.9115380084219</v>
      </c>
    </row>
    <row r="21" spans="1:9" s="5" customFormat="1" x14ac:dyDescent="0.3">
      <c r="A21" s="20" t="s">
        <v>27</v>
      </c>
      <c r="B21" s="17">
        <f>Intra!B21+Inter!B21+Foreign!B21</f>
        <v>704</v>
      </c>
      <c r="C21" s="18">
        <f>((SQRT((Intra!C21/1.645)^2+(Inter!C21/1.645)^2+(Foreign!C21/1.645)^2))*1.645)</f>
        <v>320.37009847986752</v>
      </c>
      <c r="D21" s="19">
        <f t="shared" ref="D21:D32" si="3">B21/B$14</f>
        <v>1.299348480094498E-2</v>
      </c>
      <c r="E21" s="17">
        <f>Intra!E21+Inter!E21+Foreign!E21</f>
        <v>366</v>
      </c>
      <c r="F21" s="18">
        <f>((SQRT((Intra!F21/1.645)^2+(Inter!F21/1.645)^2+(Foreign!F21/1.645)^2))*1.645)</f>
        <v>168.46661390317075</v>
      </c>
      <c r="G21" s="19">
        <f t="shared" ref="G21:G32" si="4">E21/E$14</f>
        <v>9.320566364469797E-3</v>
      </c>
      <c r="H21" s="17">
        <f>Intra!H21+Inter!H21+Foreign!H21</f>
        <v>338</v>
      </c>
      <c r="I21" s="22">
        <f>((SQRT((Intra!I21/1.645)^2+(Inter!I21/1.645)^2+(Foreign!I21/1.645)^2))*1.645)</f>
        <v>361.96408661633819</v>
      </c>
    </row>
    <row r="22" spans="1:9" s="5" customFormat="1" ht="28.8" x14ac:dyDescent="0.3">
      <c r="A22" s="20" t="s">
        <v>28</v>
      </c>
      <c r="B22" s="17">
        <f>Intra!B22+Inter!B22+Foreign!B22</f>
        <v>631</v>
      </c>
      <c r="C22" s="18">
        <f>((SQRT((Intra!C22/1.645)^2+(Inter!C22/1.645)^2+(Foreign!C22/1.645)^2))*1.645)</f>
        <v>168.91713945008658</v>
      </c>
      <c r="D22" s="19">
        <f t="shared" si="3"/>
        <v>1.1646149019028811E-2</v>
      </c>
      <c r="E22" s="17">
        <f>Intra!E22+Inter!E22+Foreign!E22</f>
        <v>192</v>
      </c>
      <c r="F22" s="18">
        <f>((SQRT((Intra!F22/1.645)^2+(Inter!F22/1.645)^2+(Foreign!F22/1.645)^2))*1.645)</f>
        <v>87.965902484996988</v>
      </c>
      <c r="G22" s="19">
        <f t="shared" si="4"/>
        <v>4.8894774370989097E-3</v>
      </c>
      <c r="H22" s="17">
        <f>Intra!H22+Inter!H22+Foreign!H22</f>
        <v>439</v>
      </c>
      <c r="I22" s="22">
        <f>((SQRT((Intra!I22/1.645)^2+(Inter!I22/1.645)^2+(Foreign!I22/1.645)^2))*1.645)</f>
        <v>190.44946836365807</v>
      </c>
    </row>
    <row r="23" spans="1:9" s="5" customFormat="1" x14ac:dyDescent="0.3">
      <c r="A23" s="20" t="s">
        <v>29</v>
      </c>
      <c r="B23" s="17">
        <f>Intra!B23+Inter!B23+Foreign!B23</f>
        <v>871</v>
      </c>
      <c r="C23" s="18">
        <f>((SQRT((Intra!C23/1.645)^2+(Inter!C23/1.645)^2+(Foreign!C23/1.645)^2))*1.645)</f>
        <v>288.33660884459334</v>
      </c>
      <c r="D23" s="19">
        <f t="shared" si="3"/>
        <v>1.6075746110260053E-2</v>
      </c>
      <c r="E23" s="17">
        <f>Intra!E23+Inter!E23+Foreign!E23</f>
        <v>477</v>
      </c>
      <c r="F23" s="18">
        <f>((SQRT((Intra!F23/1.645)^2+(Inter!F23/1.645)^2+(Foreign!F23/1.645)^2))*1.645)</f>
        <v>217.34074629484459</v>
      </c>
      <c r="G23" s="19">
        <f t="shared" si="4"/>
        <v>1.2147295507792606E-2</v>
      </c>
      <c r="H23" s="17">
        <f>Intra!H23+Inter!H23+Foreign!H23</f>
        <v>394</v>
      </c>
      <c r="I23" s="22">
        <f>((SQRT((Intra!I23/1.645)^2+(Inter!I23/1.645)^2+(Foreign!I23/1.645)^2))*1.645)</f>
        <v>361.07478449761624</v>
      </c>
    </row>
    <row r="24" spans="1:9" s="5" customFormat="1" x14ac:dyDescent="0.3">
      <c r="A24" s="20" t="s">
        <v>30</v>
      </c>
      <c r="B24" s="17">
        <f>Intra!B24+Inter!B24+Foreign!B24</f>
        <v>341</v>
      </c>
      <c r="C24" s="18">
        <f>((SQRT((Intra!C24/1.645)^2+(Inter!C24/1.645)^2+(Foreign!C24/1.645)^2))*1.645)</f>
        <v>148.31722759005442</v>
      </c>
      <c r="D24" s="19">
        <f t="shared" si="3"/>
        <v>6.2937192004577248E-3</v>
      </c>
      <c r="E24" s="17">
        <f>Intra!E24+Inter!E24+Foreign!E24</f>
        <v>318</v>
      </c>
      <c r="F24" s="18">
        <f>((SQRT((Intra!F24/1.645)^2+(Inter!F24/1.645)^2+(Foreign!F24/1.645)^2))*1.645)</f>
        <v>196.7434878210712</v>
      </c>
      <c r="G24" s="19">
        <f t="shared" si="4"/>
        <v>8.0981970051950698E-3</v>
      </c>
      <c r="H24" s="17">
        <f>Intra!H24+Inter!H24+Foreign!H24</f>
        <v>23</v>
      </c>
      <c r="I24" s="22">
        <f>((SQRT((Intra!I24/1.645)^2+(Inter!I24/1.645)^2+(Foreign!I24/1.645)^2))*1.645)</f>
        <v>246.3858762185852</v>
      </c>
    </row>
    <row r="25" spans="1:9" s="5" customFormat="1" x14ac:dyDescent="0.3">
      <c r="A25" s="20" t="s">
        <v>31</v>
      </c>
      <c r="B25" s="17">
        <f>Intra!B25+Inter!B25+Foreign!B25</f>
        <v>1575</v>
      </c>
      <c r="C25" s="18">
        <f>((SQRT((Intra!C25/1.645)^2+(Inter!C25/1.645)^2+(Foreign!C25/1.645)^2))*1.645)</f>
        <v>371.15630130714476</v>
      </c>
      <c r="D25" s="19">
        <f t="shared" si="3"/>
        <v>2.9069230911205036E-2</v>
      </c>
      <c r="E25" s="17">
        <f>Intra!E25+Inter!E25+Foreign!E25</f>
        <v>930</v>
      </c>
      <c r="F25" s="18">
        <f>((SQRT((Intra!F25/1.645)^2+(Inter!F25/1.645)^2+(Foreign!F25/1.645)^2))*1.645)</f>
        <v>413.82363393117117</v>
      </c>
      <c r="G25" s="19">
        <f t="shared" si="4"/>
        <v>2.3683406335947847E-2</v>
      </c>
      <c r="H25" s="17">
        <f>Intra!H25+Inter!H25+Foreign!H25</f>
        <v>645</v>
      </c>
      <c r="I25" s="22">
        <f>((SQRT((Intra!I25/1.645)^2+(Inter!I25/1.645)^2+(Foreign!I25/1.645)^2))*1.645)</f>
        <v>555.88398070100925</v>
      </c>
    </row>
    <row r="26" spans="1:9" s="5" customFormat="1" x14ac:dyDescent="0.3">
      <c r="A26" s="20" t="s">
        <v>32</v>
      </c>
      <c r="B26" s="17">
        <f>Intra!B26+Inter!B26+Foreign!B26</f>
        <v>28</v>
      </c>
      <c r="C26" s="18">
        <f>((SQRT((Intra!C26/1.645)^2+(Inter!C26/1.645)^2+(Foreign!C26/1.645)^2))*1.645)</f>
        <v>34.713109915419565</v>
      </c>
      <c r="D26" s="19">
        <f t="shared" si="3"/>
        <v>5.1678632731031176E-4</v>
      </c>
      <c r="E26" s="17">
        <f>Intra!E26+Inter!E26+Foreign!E26</f>
        <v>53</v>
      </c>
      <c r="F26" s="18">
        <f>((SQRT((Intra!F26/1.645)^2+(Inter!F26/1.645)^2+(Foreign!F26/1.645)^2))*1.645)</f>
        <v>39</v>
      </c>
      <c r="G26" s="19">
        <f t="shared" si="4"/>
        <v>1.3496995008658449E-3</v>
      </c>
      <c r="H26" s="17">
        <f>Intra!H26+Inter!H26+Foreign!H26</f>
        <v>-25</v>
      </c>
      <c r="I26" s="22">
        <f>((SQRT((Intra!I26/1.645)^2+(Inter!I26/1.645)^2+(Foreign!I26/1.645)^2))*1.645)</f>
        <v>52.211109928826446</v>
      </c>
    </row>
    <row r="27" spans="1:9" s="5" customFormat="1" x14ac:dyDescent="0.3">
      <c r="A27" s="20" t="s">
        <v>33</v>
      </c>
      <c r="B27" s="17">
        <f>Intra!B27+Inter!B27+Foreign!B27</f>
        <v>396</v>
      </c>
      <c r="C27" s="18">
        <f>((SQRT((Intra!C27/1.645)^2+(Inter!C27/1.645)^2+(Foreign!C27/1.645)^2))*1.645)</f>
        <v>178.96647730790255</v>
      </c>
      <c r="D27" s="19">
        <f t="shared" si="3"/>
        <v>7.3088352005315519E-3</v>
      </c>
      <c r="E27" s="17">
        <f>Intra!E27+Inter!E27+Foreign!E27</f>
        <v>349</v>
      </c>
      <c r="F27" s="18">
        <f>((SQRT((Intra!F27/1.645)^2+(Inter!F27/1.645)^2+(Foreign!F27/1.645)^2))*1.645)</f>
        <v>162.48384535085327</v>
      </c>
      <c r="G27" s="19">
        <f t="shared" si="4"/>
        <v>8.8876438830599973E-3</v>
      </c>
      <c r="H27" s="17">
        <f>Intra!H27+Inter!H27+Foreign!H27</f>
        <v>47</v>
      </c>
      <c r="I27" s="22">
        <f>((SQRT((Intra!I27/1.645)^2+(Inter!I27/1.645)^2+(Foreign!I27/1.645)^2))*1.645)</f>
        <v>241.72298194420821</v>
      </c>
    </row>
    <row r="28" spans="1:9" s="5" customFormat="1" x14ac:dyDescent="0.3">
      <c r="A28" s="20" t="s">
        <v>34</v>
      </c>
      <c r="B28" s="17">
        <f>Intra!B28+Inter!B28+Foreign!B28</f>
        <v>3359</v>
      </c>
      <c r="C28" s="18">
        <f>((SQRT((Intra!C28/1.645)^2+(Inter!C28/1.645)^2+(Foreign!C28/1.645)^2))*1.645)</f>
        <v>609.60971120873717</v>
      </c>
      <c r="D28" s="19">
        <f t="shared" si="3"/>
        <v>6.1995902622690613E-2</v>
      </c>
      <c r="E28" s="17">
        <f>Intra!E28+Inter!E28+Foreign!E28</f>
        <v>1920</v>
      </c>
      <c r="F28" s="18">
        <f>((SQRT((Intra!F28/1.645)^2+(Inter!F28/1.645)^2+(Foreign!F28/1.645)^2))*1.645)</f>
        <v>517.08123152943779</v>
      </c>
      <c r="G28" s="19">
        <f t="shared" si="4"/>
        <v>4.8894774370989103E-2</v>
      </c>
      <c r="H28" s="17">
        <f>Intra!H28+Inter!H28+Foreign!H28</f>
        <v>1439</v>
      </c>
      <c r="I28" s="22">
        <f>((SQRT((Intra!I28/1.645)^2+(Inter!I28/1.645)^2+(Foreign!I28/1.645)^2))*1.645)</f>
        <v>799.37287919968867</v>
      </c>
    </row>
    <row r="29" spans="1:9" s="5" customFormat="1" x14ac:dyDescent="0.3">
      <c r="A29" s="20" t="s">
        <v>35</v>
      </c>
      <c r="B29" s="17">
        <f>Intra!B29+Inter!B29+Foreign!B29</f>
        <v>1323</v>
      </c>
      <c r="C29" s="18">
        <f>((SQRT((Intra!C29/1.645)^2+(Inter!C29/1.645)^2+(Foreign!C29/1.645)^2))*1.645)</f>
        <v>279.96606937270093</v>
      </c>
      <c r="D29" s="19">
        <f t="shared" si="3"/>
        <v>2.4418153965412231E-2</v>
      </c>
      <c r="E29" s="17">
        <f>Intra!E29+Inter!E29+Foreign!E29</f>
        <v>855</v>
      </c>
      <c r="F29" s="18">
        <f>((SQRT((Intra!F29/1.645)^2+(Inter!F29/1.645)^2+(Foreign!F29/1.645)^2))*1.645)</f>
        <v>275.03636123247412</v>
      </c>
      <c r="G29" s="19">
        <f t="shared" si="4"/>
        <v>2.1773454212081083E-2</v>
      </c>
      <c r="H29" s="17">
        <f>Intra!H29+Inter!H29+Foreign!H29</f>
        <v>468</v>
      </c>
      <c r="I29" s="22">
        <f>((SQRT((Intra!I29/1.645)^2+(Inter!I29/1.645)^2+(Foreign!I29/1.645)^2))*1.645)</f>
        <v>392.46146307631273</v>
      </c>
    </row>
    <row r="30" spans="1:9" x14ac:dyDescent="0.3">
      <c r="A30" s="34" t="s">
        <v>36</v>
      </c>
      <c r="B30" s="17">
        <f>Intra!B30+Inter!B30+Foreign!B30</f>
        <v>627</v>
      </c>
      <c r="C30" s="18">
        <f>((SQRT((Intra!C30/1.645)^2+(Inter!C30/1.645)^2+(Foreign!C30/1.645)^2))*1.645)</f>
        <v>200.36217207846394</v>
      </c>
      <c r="D30" s="19">
        <f t="shared" si="3"/>
        <v>1.1572322400841623E-2</v>
      </c>
      <c r="E30" s="17">
        <f>Intra!E30+Inter!E30+Foreign!E30</f>
        <v>320</v>
      </c>
      <c r="F30" s="18">
        <f>((SQRT((Intra!F30/1.645)^2+(Inter!F30/1.645)^2+(Foreign!F30/1.645)^2))*1.645)</f>
        <v>212.08488866489284</v>
      </c>
      <c r="G30" s="19">
        <f t="shared" si="4"/>
        <v>8.1491290618315171E-3</v>
      </c>
      <c r="H30" s="17">
        <f>Intra!H30+Inter!H30+Foreign!H30</f>
        <v>307</v>
      </c>
      <c r="I30" s="22">
        <f>((SQRT((Intra!I30/1.645)^2+(Inter!I30/1.645)^2+(Foreign!I30/1.645)^2))*1.645)</f>
        <v>291.76188921790316</v>
      </c>
    </row>
    <row r="31" spans="1:9" s="5" customFormat="1" x14ac:dyDescent="0.3">
      <c r="A31" s="35" t="s">
        <v>38</v>
      </c>
      <c r="B31" s="17">
        <f>Intra!B31+Inter!B31+Foreign!B31</f>
        <v>3860</v>
      </c>
      <c r="C31" s="18">
        <f>((SQRT((Intra!C31/1.645)^2+(Inter!C31/1.645)^2+(Foreign!C31/1.645)^2))*1.645)</f>
        <v>648.94221622575924</v>
      </c>
      <c r="D31" s="19">
        <f t="shared" si="3"/>
        <v>7.1242686550635828E-2</v>
      </c>
      <c r="E31" s="17">
        <f>Intra!E31+Inter!E31+Foreign!E31</f>
        <v>1777</v>
      </c>
      <c r="F31" s="18">
        <f>((SQRT((Intra!F31/1.645)^2+(Inter!F31/1.645)^2+(Foreign!F31/1.645)^2))*1.645)</f>
        <v>408.03186150103522</v>
      </c>
      <c r="G31" s="19">
        <f t="shared" si="4"/>
        <v>4.525313232148314E-2</v>
      </c>
      <c r="H31" s="17">
        <f>Intra!H31+Inter!H31+Foreign!H31</f>
        <v>2083</v>
      </c>
      <c r="I31" s="22">
        <f>((SQRT((Intra!I31/1.645)^2+(Inter!I31/1.645)^2+(Foreign!I31/1.645)^2))*1.645)</f>
        <v>766.56115215943464</v>
      </c>
    </row>
    <row r="32" spans="1:9" s="5" customFormat="1" x14ac:dyDescent="0.3">
      <c r="A32" s="34" t="s">
        <v>37</v>
      </c>
      <c r="B32" s="17">
        <f>Intra!B32+Inter!B32+Foreign!B32</f>
        <v>12</v>
      </c>
      <c r="C32" s="18">
        <f>((SQRT((Intra!C32/1.645)^2+(Inter!C32/1.645)^2+(Foreign!C32/1.645)^2))*1.645)</f>
        <v>19</v>
      </c>
      <c r="D32" s="19">
        <f t="shared" si="3"/>
        <v>2.2147985456156218E-4</v>
      </c>
      <c r="E32" s="17">
        <f>Intra!E32+Inter!E32+Foreign!E32</f>
        <v>29</v>
      </c>
      <c r="F32" s="18">
        <f>((SQRT((Intra!F32/1.645)^2+(Inter!F32/1.645)^2+(Foreign!F32/1.645)^2))*1.645)</f>
        <v>28.999999999999996</v>
      </c>
      <c r="G32" s="19">
        <f t="shared" si="4"/>
        <v>7.3851482122848117E-4</v>
      </c>
      <c r="H32" s="17">
        <f>Intra!H32+Inter!H32+Foreign!H32</f>
        <v>-17</v>
      </c>
      <c r="I32" s="22">
        <f>((SQRT((Intra!I32/1.645)^2+(Inter!I32/1.645)^2+(Foreign!I32/1.645)^2))*1.645)</f>
        <v>34.669871646719429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54181</v>
      </c>
      <c r="C35" s="18">
        <f>((SQRT((Intra!C35/1.645)^2+(Inter!C35/1.645)^2+(Foreign!C35/1.645)^2))*1.645)</f>
        <v>2189.0221561235967</v>
      </c>
      <c r="D35" s="19">
        <f>B35/B$35</f>
        <v>1</v>
      </c>
      <c r="E35" s="17">
        <f>Intra!E35+Inter!E35+Foreign!E35</f>
        <v>39268</v>
      </c>
      <c r="F35" s="18">
        <f>((SQRT((Intra!F35/1.645)^2+(Inter!F35/1.645)^2+(Foreign!F35/1.645)^2))*1.645)</f>
        <v>2035.568225336601</v>
      </c>
      <c r="G35" s="19">
        <f>E35/E$35</f>
        <v>1</v>
      </c>
      <c r="H35" s="17">
        <f>Intra!H35+Inter!H35+Foreign!H35</f>
        <v>14913</v>
      </c>
      <c r="I35" s="22">
        <f>((SQRT((Intra!I35/1.645)^2+(Inter!I35/1.645)^2+(Foreign!I35/1.645)^2))*1.645)</f>
        <v>2989.2065836940751</v>
      </c>
    </row>
    <row r="36" spans="1:9" ht="28.8" x14ac:dyDescent="0.3">
      <c r="A36" s="20" t="s">
        <v>39</v>
      </c>
      <c r="B36" s="17">
        <f>Intra!B36+Inter!B36+Foreign!B36</f>
        <v>39994</v>
      </c>
      <c r="C36" s="18">
        <f>((SQRT((Intra!C36/1.645)^2+(Inter!C36/1.645)^2+(Foreign!C36/1.645)^2))*1.645)</f>
        <v>1887.8331494070126</v>
      </c>
      <c r="D36" s="19">
        <f t="shared" ref="D36:D39" si="5">B36/B$35</f>
        <v>0.73815544194459315</v>
      </c>
      <c r="E36" s="17">
        <f>Intra!E36+Inter!E36+Foreign!E36</f>
        <v>31342</v>
      </c>
      <c r="F36" s="18">
        <f>((SQRT((Intra!F36/1.645)^2+(Inter!F36/1.645)^2+(Foreign!F36/1.645)^2))*1.645)</f>
        <v>1832.5173941875696</v>
      </c>
      <c r="G36" s="19">
        <f t="shared" ref="G36:G39" si="6">E36/E$35</f>
        <v>0.79815625954976066</v>
      </c>
      <c r="H36" s="17">
        <f>Intra!H36+Inter!H36+Foreign!H36</f>
        <v>8652</v>
      </c>
      <c r="I36" s="22">
        <f>((SQRT((Intra!I36/1.645)^2+(Inter!I36/1.645)^2+(Foreign!I36/1.645)^2))*1.645)</f>
        <v>2630.9758645795291</v>
      </c>
    </row>
    <row r="37" spans="1:9" ht="28.8" x14ac:dyDescent="0.3">
      <c r="A37" s="20" t="s">
        <v>40</v>
      </c>
      <c r="B37" s="17">
        <f>Intra!B37+Inter!B37+Foreign!B37</f>
        <v>6820</v>
      </c>
      <c r="C37" s="18">
        <f>((SQRT((Intra!C37/1.645)^2+(Inter!C37/1.645)^2+(Foreign!C37/1.645)^2))*1.645)</f>
        <v>847.3334644636667</v>
      </c>
      <c r="D37" s="19">
        <f t="shared" si="5"/>
        <v>0.12587438400915449</v>
      </c>
      <c r="E37" s="17">
        <f>Intra!E37+Inter!E37+Foreign!E37</f>
        <v>2134</v>
      </c>
      <c r="F37" s="18">
        <f>((SQRT((Intra!F37/1.645)^2+(Inter!F37/1.645)^2+(Foreign!F37/1.645)^2))*1.645)</f>
        <v>488.24993599589948</v>
      </c>
      <c r="G37" s="19">
        <f t="shared" si="6"/>
        <v>5.434450443108893E-2</v>
      </c>
      <c r="H37" s="17">
        <f>Intra!H37+Inter!H37+Foreign!H37</f>
        <v>4686</v>
      </c>
      <c r="I37" s="22">
        <f>((SQRT((Intra!I37/1.645)^2+(Inter!I37/1.645)^2+(Foreign!I37/1.645)^2))*1.645)</f>
        <v>977.9376258228333</v>
      </c>
    </row>
    <row r="38" spans="1:9" ht="28.8" x14ac:dyDescent="0.3">
      <c r="A38" s="20" t="s">
        <v>41</v>
      </c>
      <c r="B38" s="17">
        <f>Intra!B38+Inter!B38+Foreign!B38</f>
        <v>4227</v>
      </c>
      <c r="C38" s="18">
        <f>((SQRT((Intra!C38/1.645)^2+(Inter!C38/1.645)^2+(Foreign!C38/1.645)^2))*1.645)</f>
        <v>565.99381622063686</v>
      </c>
      <c r="D38" s="19">
        <f t="shared" si="5"/>
        <v>7.8016278769310277E-2</v>
      </c>
      <c r="E38" s="17">
        <f>Intra!E38+Inter!E38+Foreign!E38</f>
        <v>3194</v>
      </c>
      <c r="F38" s="18">
        <f>((SQRT((Intra!F38/1.645)^2+(Inter!F38/1.645)^2+(Foreign!F38/1.645)^2))*1.645)</f>
        <v>592.33183267489517</v>
      </c>
      <c r="G38" s="19">
        <f t="shared" si="6"/>
        <v>8.1338494448405824E-2</v>
      </c>
      <c r="H38" s="17">
        <f>Intra!H38+Inter!H38+Foreign!H38</f>
        <v>1033</v>
      </c>
      <c r="I38" s="22">
        <f>((SQRT((Intra!I38/1.645)^2+(Inter!I38/1.645)^2+(Foreign!I38/1.645)^2))*1.645)</f>
        <v>819.27162772794725</v>
      </c>
    </row>
    <row r="39" spans="1:9" ht="28.8" x14ac:dyDescent="0.3">
      <c r="A39" s="24" t="s">
        <v>42</v>
      </c>
      <c r="B39" s="25">
        <f>Intra!B39+Inter!B39+Foreign!B39</f>
        <v>2869</v>
      </c>
      <c r="C39" s="26">
        <f>((SQRT((Intra!C39/1.645)^2+(Inter!C39/1.645)^2+(Foreign!C39/1.645)^2))*1.645)</f>
        <v>415.80885031466079</v>
      </c>
      <c r="D39" s="27">
        <f t="shared" si="5"/>
        <v>5.2952141894760156E-2</v>
      </c>
      <c r="E39" s="25">
        <f>Intra!E39+Inter!E39+Foreign!E39</f>
        <v>2598</v>
      </c>
      <c r="F39" s="26">
        <f>((SQRT((Intra!F39/1.645)^2+(Inter!F39/1.645)^2+(Foreign!F39/1.645)^2))*1.645)</f>
        <v>445.31449560956361</v>
      </c>
      <c r="G39" s="27">
        <f t="shared" si="6"/>
        <v>6.6160741570744627E-2</v>
      </c>
      <c r="H39" s="25">
        <f>Intra!H39+Inter!H39+Foreign!H39</f>
        <v>271</v>
      </c>
      <c r="I39" s="28">
        <f>((SQRT((Intra!I39/1.645)^2+(Inter!I39/1.645)^2+(Foreign!I39/1.645)^2))*1.645)</f>
        <v>609.26348979731256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2" sqref="A2:I2"/>
    </sheetView>
  </sheetViews>
  <sheetFormatPr defaultColWidth="8.88671875" defaultRowHeight="14.4" x14ac:dyDescent="0.3"/>
  <cols>
    <col min="1" max="1" width="48" style="5" customWidth="1"/>
    <col min="2" max="9" width="13.218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Prince George's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17058</v>
      </c>
      <c r="C8" s="45">
        <v>1246</v>
      </c>
      <c r="D8" s="19">
        <f>B8/B$8</f>
        <v>1</v>
      </c>
      <c r="E8" s="15">
        <v>19344</v>
      </c>
      <c r="F8" s="45">
        <v>1482</v>
      </c>
      <c r="G8" s="19">
        <f t="shared" ref="G8:G10" si="0">E8/E$8</f>
        <v>1</v>
      </c>
      <c r="H8" s="38">
        <f t="shared" ref="H8:H11" si="1">B8-E8</f>
        <v>-2286</v>
      </c>
      <c r="I8" s="39">
        <f>((SQRT((C8/1.645)^2+(F8/1.645)^2)))*1.645</f>
        <v>1936.1921392258569</v>
      </c>
    </row>
    <row r="9" spans="1:9" x14ac:dyDescent="0.3">
      <c r="A9" s="32" t="str">
        <f>Total!A9</f>
        <v>Speak only English</v>
      </c>
      <c r="B9" s="15">
        <v>12448</v>
      </c>
      <c r="C9" s="45">
        <v>1069</v>
      </c>
      <c r="D9" s="19">
        <f>B9/B$8</f>
        <v>0.72974557392425843</v>
      </c>
      <c r="E9" s="15">
        <v>14240</v>
      </c>
      <c r="F9" s="45">
        <v>1267</v>
      </c>
      <c r="G9" s="19">
        <f t="shared" si="0"/>
        <v>0.73614557485525223</v>
      </c>
      <c r="H9" s="38">
        <f t="shared" si="1"/>
        <v>-1792</v>
      </c>
      <c r="I9" s="39">
        <f t="shared" ref="I9:I11" si="2">((SQRT((C9/1.645)^2+(F9/1.645)^2)))*1.645</f>
        <v>1657.7243437918139</v>
      </c>
    </row>
    <row r="10" spans="1:9" ht="28.8" x14ac:dyDescent="0.3">
      <c r="A10" s="32" t="str">
        <f>Total!A10</f>
        <v>Speak a language other than English, speak English "very well"</v>
      </c>
      <c r="B10" s="15">
        <v>3265</v>
      </c>
      <c r="C10" s="45">
        <v>541</v>
      </c>
      <c r="D10" s="19">
        <f>B10/B$8</f>
        <v>0.19140579200375191</v>
      </c>
      <c r="E10" s="15">
        <v>2732</v>
      </c>
      <c r="F10" s="45">
        <v>535</v>
      </c>
      <c r="G10" s="19">
        <f t="shared" si="0"/>
        <v>0.14123242349048801</v>
      </c>
      <c r="H10" s="38">
        <f t="shared" si="1"/>
        <v>533</v>
      </c>
      <c r="I10" s="39">
        <f t="shared" si="2"/>
        <v>760.85872538862304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1345</v>
      </c>
      <c r="C11" s="45">
        <v>344</v>
      </c>
      <c r="D11" s="19">
        <f>B11/B$8</f>
        <v>7.8848634071989679E-2</v>
      </c>
      <c r="E11" s="15">
        <v>2372</v>
      </c>
      <c r="F11" s="45">
        <v>553</v>
      </c>
      <c r="G11" s="19">
        <f>E11/E$8</f>
        <v>0.12262200165425972</v>
      </c>
      <c r="H11" s="38">
        <f t="shared" si="1"/>
        <v>-1027</v>
      </c>
      <c r="I11" s="39">
        <f t="shared" si="2"/>
        <v>651.26415531641237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17692</v>
      </c>
      <c r="C14" s="47">
        <v>1181</v>
      </c>
      <c r="D14" s="19">
        <f>B14/B$14</f>
        <v>1</v>
      </c>
      <c r="E14" s="48">
        <v>20399</v>
      </c>
      <c r="F14" s="48">
        <v>1450</v>
      </c>
      <c r="G14" s="19">
        <f>E14/E$14</f>
        <v>1</v>
      </c>
      <c r="H14" s="17">
        <f t="shared" ref="H14:H20" si="3">B14-E14</f>
        <v>-2707</v>
      </c>
      <c r="I14" s="22">
        <f t="shared" ref="I14:I20" si="4">((SQRT((C14/1.645)^2+(F14/1.645)^2)))*1.645</f>
        <v>1870.0965215731514</v>
      </c>
    </row>
    <row r="15" spans="1:9" ht="28.8" x14ac:dyDescent="0.3">
      <c r="A15" s="32" t="str">
        <f>Total!A15</f>
        <v>Same state as current residence and residence 1 year ago</v>
      </c>
      <c r="B15" s="46">
        <v>6509</v>
      </c>
      <c r="C15" s="47">
        <v>663</v>
      </c>
      <c r="D15" s="19">
        <f>B15/B$14</f>
        <v>0.36790639837214562</v>
      </c>
      <c r="E15" s="48">
        <v>6842</v>
      </c>
      <c r="F15" s="48">
        <v>820</v>
      </c>
      <c r="G15" s="19">
        <f>E15/E$14</f>
        <v>0.33540859846070886</v>
      </c>
      <c r="H15" s="17">
        <f t="shared" si="3"/>
        <v>-333</v>
      </c>
      <c r="I15" s="22">
        <f t="shared" si="4"/>
        <v>1054.4994073018722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6697</v>
      </c>
      <c r="C18" s="47">
        <v>727</v>
      </c>
      <c r="D18" s="19">
        <f t="shared" si="5"/>
        <v>0.37853267013339364</v>
      </c>
      <c r="E18" s="48">
        <v>8714</v>
      </c>
      <c r="F18" s="48">
        <v>901</v>
      </c>
      <c r="G18" s="19">
        <f t="shared" si="6"/>
        <v>0.42717780283347223</v>
      </c>
      <c r="H18" s="17">
        <f t="shared" si="3"/>
        <v>-2017</v>
      </c>
      <c r="I18" s="22">
        <f t="shared" si="4"/>
        <v>1157.7262197946457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42</v>
      </c>
      <c r="F19" s="48">
        <v>52</v>
      </c>
      <c r="G19" s="19">
        <f t="shared" si="6"/>
        <v>2.0589244570812294E-3</v>
      </c>
      <c r="H19" s="17">
        <f t="shared" si="3"/>
        <v>-42</v>
      </c>
      <c r="I19" s="22">
        <f t="shared" si="4"/>
        <v>52</v>
      </c>
    </row>
    <row r="20" spans="1:9" x14ac:dyDescent="0.3">
      <c r="A20" s="32" t="str">
        <f>Total!A20</f>
        <v>Born in Germany</v>
      </c>
      <c r="B20" s="46">
        <v>77</v>
      </c>
      <c r="C20" s="47">
        <v>65</v>
      </c>
      <c r="D20" s="19">
        <f t="shared" si="5"/>
        <v>4.3522496043409452E-3</v>
      </c>
      <c r="E20" s="48">
        <v>48</v>
      </c>
      <c r="F20" s="48">
        <v>47</v>
      </c>
      <c r="G20" s="19">
        <f t="shared" si="6"/>
        <v>2.353056522378548E-3</v>
      </c>
      <c r="H20" s="17">
        <f t="shared" si="3"/>
        <v>29</v>
      </c>
      <c r="I20" s="22">
        <f t="shared" si="4"/>
        <v>80.212218520621903</v>
      </c>
    </row>
    <row r="21" spans="1:9" s="5" customFormat="1" x14ac:dyDescent="0.3">
      <c r="A21" s="32" t="str">
        <f>Total!A21</f>
        <v>Born in remainder of Europe</v>
      </c>
      <c r="B21" s="46">
        <v>138</v>
      </c>
      <c r="C21" s="47">
        <v>72</v>
      </c>
      <c r="D21" s="19">
        <f t="shared" si="5"/>
        <v>7.8001356545331227E-3</v>
      </c>
      <c r="E21" s="48">
        <v>275</v>
      </c>
      <c r="F21" s="48">
        <v>155</v>
      </c>
      <c r="G21" s="19">
        <f t="shared" si="6"/>
        <v>1.3481052992793764E-2</v>
      </c>
      <c r="H21" s="17">
        <f t="shared" ref="H21:H32" si="7">B21-E21</f>
        <v>-137</v>
      </c>
      <c r="I21" s="22">
        <f t="shared" ref="I21:I32" si="8">((SQRT((C21/1.645)^2+(F21/1.645)^2)))*1.645</f>
        <v>170.90640713560154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178</v>
      </c>
      <c r="C22" s="47">
        <v>80</v>
      </c>
      <c r="D22" s="19">
        <f t="shared" si="5"/>
        <v>1.0061044539905042E-2</v>
      </c>
      <c r="E22" s="48">
        <v>92</v>
      </c>
      <c r="F22" s="48">
        <v>57</v>
      </c>
      <c r="G22" s="19">
        <f t="shared" si="6"/>
        <v>4.51002500122555E-3</v>
      </c>
      <c r="H22" s="17">
        <f t="shared" si="7"/>
        <v>86</v>
      </c>
      <c r="I22" s="22">
        <f t="shared" si="8"/>
        <v>98.229323524088272</v>
      </c>
    </row>
    <row r="23" spans="1:9" s="5" customFormat="1" x14ac:dyDescent="0.3">
      <c r="A23" s="32" t="str">
        <f>Total!A23</f>
        <v>Born in India</v>
      </c>
      <c r="B23" s="46">
        <v>233</v>
      </c>
      <c r="C23" s="47">
        <v>141</v>
      </c>
      <c r="D23" s="19">
        <f t="shared" si="5"/>
        <v>1.3169794257291432E-2</v>
      </c>
      <c r="E23" s="48">
        <v>201</v>
      </c>
      <c r="F23" s="48">
        <v>146</v>
      </c>
      <c r="G23" s="19">
        <f t="shared" si="6"/>
        <v>9.8534241874601702E-3</v>
      </c>
      <c r="H23" s="17">
        <f t="shared" si="7"/>
        <v>32</v>
      </c>
      <c r="I23" s="22">
        <f t="shared" si="8"/>
        <v>202.97044119772713</v>
      </c>
    </row>
    <row r="24" spans="1:9" s="5" customFormat="1" x14ac:dyDescent="0.3">
      <c r="A24" s="32" t="str">
        <f>Total!A24</f>
        <v>Born in the Philippines</v>
      </c>
      <c r="B24" s="46">
        <v>82</v>
      </c>
      <c r="C24" s="47">
        <v>66</v>
      </c>
      <c r="D24" s="19">
        <f t="shared" si="5"/>
        <v>4.6348632150124353E-3</v>
      </c>
      <c r="E24" s="48">
        <v>239</v>
      </c>
      <c r="F24" s="48">
        <v>188</v>
      </c>
      <c r="G24" s="19">
        <f t="shared" si="6"/>
        <v>1.1716260601009854E-2</v>
      </c>
      <c r="H24" s="17">
        <f t="shared" si="7"/>
        <v>-157</v>
      </c>
      <c r="I24" s="22">
        <f t="shared" si="8"/>
        <v>199.24858845171272</v>
      </c>
    </row>
    <row r="25" spans="1:9" s="5" customFormat="1" x14ac:dyDescent="0.3">
      <c r="A25" s="32" t="str">
        <f>Total!A25</f>
        <v>Born in remainder of Asia</v>
      </c>
      <c r="B25" s="46">
        <v>614</v>
      </c>
      <c r="C25" s="47">
        <v>226</v>
      </c>
      <c r="D25" s="19">
        <f t="shared" si="5"/>
        <v>3.4704951390458962E-2</v>
      </c>
      <c r="E25" s="48">
        <v>551</v>
      </c>
      <c r="F25" s="48">
        <v>365</v>
      </c>
      <c r="G25" s="19">
        <f t="shared" si="6"/>
        <v>2.7011127996470416E-2</v>
      </c>
      <c r="H25" s="17">
        <f t="shared" si="7"/>
        <v>63</v>
      </c>
      <c r="I25" s="22">
        <f t="shared" si="8"/>
        <v>429.30292335366175</v>
      </c>
    </row>
    <row r="26" spans="1:9" s="5" customFormat="1" x14ac:dyDescent="0.3">
      <c r="A26" s="32" t="str">
        <f>Total!A26</f>
        <v>Born in Northern America</v>
      </c>
      <c r="B26" s="46">
        <v>27</v>
      </c>
      <c r="C26" s="47">
        <v>34</v>
      </c>
      <c r="D26" s="19">
        <f t="shared" si="5"/>
        <v>1.5261134976260456E-3</v>
      </c>
      <c r="E26" s="48">
        <v>9</v>
      </c>
      <c r="F26" s="48">
        <v>15</v>
      </c>
      <c r="G26" s="19">
        <f t="shared" si="6"/>
        <v>4.4119809794597773E-4</v>
      </c>
      <c r="H26" s="17">
        <f t="shared" si="7"/>
        <v>18</v>
      </c>
      <c r="I26" s="22">
        <f t="shared" si="8"/>
        <v>37.161808352124091</v>
      </c>
    </row>
    <row r="27" spans="1:9" s="5" customFormat="1" x14ac:dyDescent="0.3">
      <c r="A27" s="32" t="str">
        <f>Total!A27</f>
        <v>Born in Mexico</v>
      </c>
      <c r="B27" s="46">
        <v>133</v>
      </c>
      <c r="C27" s="47">
        <v>138</v>
      </c>
      <c r="D27" s="19">
        <f t="shared" si="5"/>
        <v>7.5175220438616326E-3</v>
      </c>
      <c r="E27" s="48">
        <v>295</v>
      </c>
      <c r="F27" s="48">
        <v>151</v>
      </c>
      <c r="G27" s="19">
        <f t="shared" si="6"/>
        <v>1.4461493210451492E-2</v>
      </c>
      <c r="H27" s="17">
        <f t="shared" si="7"/>
        <v>-162</v>
      </c>
      <c r="I27" s="22">
        <f t="shared" si="8"/>
        <v>204.56050449683585</v>
      </c>
    </row>
    <row r="28" spans="1:9" s="5" customFormat="1" x14ac:dyDescent="0.3">
      <c r="A28" s="32" t="str">
        <f>Total!A28</f>
        <v>Born in remainder of Central America</v>
      </c>
      <c r="B28" s="46">
        <v>1112</v>
      </c>
      <c r="C28" s="47">
        <v>338</v>
      </c>
      <c r="D28" s="19">
        <f t="shared" si="5"/>
        <v>6.2853267013339362E-2</v>
      </c>
      <c r="E28" s="48">
        <v>1415</v>
      </c>
      <c r="F28" s="48">
        <v>467</v>
      </c>
      <c r="G28" s="19">
        <f t="shared" si="6"/>
        <v>6.9366145399284276E-2</v>
      </c>
      <c r="H28" s="17">
        <f t="shared" si="7"/>
        <v>-303</v>
      </c>
      <c r="I28" s="22">
        <f t="shared" si="8"/>
        <v>576.48330418148282</v>
      </c>
    </row>
    <row r="29" spans="1:9" s="5" customFormat="1" x14ac:dyDescent="0.3">
      <c r="A29" s="32" t="str">
        <f>Total!A29</f>
        <v>Born in the Caribbean</v>
      </c>
      <c r="B29" s="46">
        <v>496</v>
      </c>
      <c r="C29" s="47">
        <v>163</v>
      </c>
      <c r="D29" s="19">
        <f t="shared" si="5"/>
        <v>2.8035270178611803E-2</v>
      </c>
      <c r="E29" s="48">
        <v>397</v>
      </c>
      <c r="F29" s="48">
        <v>174</v>
      </c>
      <c r="G29" s="19">
        <f t="shared" si="6"/>
        <v>1.9461738320505906E-2</v>
      </c>
      <c r="H29" s="17">
        <f t="shared" si="7"/>
        <v>99</v>
      </c>
      <c r="I29" s="22">
        <f t="shared" si="8"/>
        <v>238.42189496772312</v>
      </c>
    </row>
    <row r="30" spans="1:9" s="5" customFormat="1" x14ac:dyDescent="0.3">
      <c r="A30" s="42" t="str">
        <f>Total!A30</f>
        <v>Born in South America</v>
      </c>
      <c r="B30" s="46">
        <v>142</v>
      </c>
      <c r="C30" s="47">
        <v>74</v>
      </c>
      <c r="D30" s="19">
        <f t="shared" si="5"/>
        <v>8.0262265430703136E-3</v>
      </c>
      <c r="E30" s="48">
        <v>69</v>
      </c>
      <c r="F30" s="48">
        <v>76</v>
      </c>
      <c r="G30" s="19">
        <f t="shared" si="6"/>
        <v>3.3825187509191625E-3</v>
      </c>
      <c r="H30" s="17">
        <f t="shared" si="7"/>
        <v>73</v>
      </c>
      <c r="I30" s="22">
        <f t="shared" si="8"/>
        <v>106.07544484940897</v>
      </c>
    </row>
    <row r="31" spans="1:9" s="5" customFormat="1" x14ac:dyDescent="0.3">
      <c r="A31" s="40" t="str">
        <f>Total!A31</f>
        <v>Born in Africa</v>
      </c>
      <c r="B31" s="46">
        <v>1254</v>
      </c>
      <c r="C31" s="47">
        <v>411</v>
      </c>
      <c r="D31" s="19">
        <f t="shared" si="5"/>
        <v>7.087949355640967E-2</v>
      </c>
      <c r="E31" s="48">
        <v>1181</v>
      </c>
      <c r="F31" s="48">
        <v>343</v>
      </c>
      <c r="G31" s="19">
        <f t="shared" si="6"/>
        <v>5.7894994852688855E-2</v>
      </c>
      <c r="H31" s="17">
        <f t="shared" si="7"/>
        <v>73</v>
      </c>
      <c r="I31" s="22">
        <f t="shared" si="8"/>
        <v>535.32233280519881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29</v>
      </c>
      <c r="F32" s="48">
        <v>29</v>
      </c>
      <c r="G32" s="19">
        <f t="shared" si="6"/>
        <v>1.4216383156037062E-3</v>
      </c>
      <c r="H32" s="17">
        <f t="shared" si="7"/>
        <v>-29</v>
      </c>
      <c r="I32" s="22">
        <f t="shared" si="8"/>
        <v>28.999999999999996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17692</v>
      </c>
      <c r="C35" s="18">
        <v>1221</v>
      </c>
      <c r="D35" s="19">
        <f>B35/B$35</f>
        <v>1</v>
      </c>
      <c r="E35" s="17">
        <v>20399</v>
      </c>
      <c r="F35" s="18">
        <v>1547</v>
      </c>
      <c r="G35" s="19">
        <f>E35/E$35</f>
        <v>1</v>
      </c>
      <c r="H35" s="17">
        <f t="shared" ref="H35:H39" si="9">B35-E35</f>
        <v>-2707</v>
      </c>
      <c r="I35" s="22">
        <f t="shared" ref="I35:I39" si="10">((SQRT((C35/1.645)^2+(F35/1.645)^2)))*1.645</f>
        <v>1970.7993302211162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13125</v>
      </c>
      <c r="C36" s="18">
        <v>1071</v>
      </c>
      <c r="D36" s="19">
        <f t="shared" ref="D36:D39" si="11">B36/B$35</f>
        <v>0.74186072801266112</v>
      </c>
      <c r="E36" s="17">
        <v>15522</v>
      </c>
      <c r="F36" s="18">
        <v>1362</v>
      </c>
      <c r="G36" s="19">
        <f t="shared" ref="G36:G39" si="12">E36/E$35</f>
        <v>0.76091965292416297</v>
      </c>
      <c r="H36" s="17">
        <f t="shared" si="9"/>
        <v>-2397</v>
      </c>
      <c r="I36" s="22">
        <f t="shared" si="10"/>
        <v>1732.6525906828524</v>
      </c>
    </row>
    <row r="37" spans="1:9" ht="28.8" x14ac:dyDescent="0.3">
      <c r="A37" s="32" t="str">
        <f>Total!A37</f>
        <v>Entered the United States (or Puerto Rico) 5 years ago or less</v>
      </c>
      <c r="B37" s="17">
        <v>1292</v>
      </c>
      <c r="C37" s="18">
        <v>377</v>
      </c>
      <c r="D37" s="19">
        <f t="shared" si="11"/>
        <v>7.3027356997513004E-2</v>
      </c>
      <c r="E37" s="17">
        <v>1419</v>
      </c>
      <c r="F37" s="18">
        <v>412</v>
      </c>
      <c r="G37" s="19">
        <f t="shared" si="12"/>
        <v>6.9562233442815827E-2</v>
      </c>
      <c r="H37" s="17">
        <f t="shared" si="9"/>
        <v>-127</v>
      </c>
      <c r="I37" s="22">
        <f t="shared" si="10"/>
        <v>558.45590694342195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1779</v>
      </c>
      <c r="C38" s="18">
        <v>326</v>
      </c>
      <c r="D38" s="19">
        <f t="shared" si="11"/>
        <v>0.10055392267691612</v>
      </c>
      <c r="E38" s="17">
        <v>1979</v>
      </c>
      <c r="F38" s="18">
        <v>501</v>
      </c>
      <c r="G38" s="19">
        <f t="shared" si="12"/>
        <v>9.7014559537232217E-2</v>
      </c>
      <c r="H38" s="17">
        <f t="shared" si="9"/>
        <v>-200</v>
      </c>
      <c r="I38" s="22">
        <f t="shared" si="10"/>
        <v>597.72652609701049</v>
      </c>
    </row>
    <row r="39" spans="1:9" ht="28.8" x14ac:dyDescent="0.3">
      <c r="A39" s="44" t="str">
        <f>Total!A39</f>
        <v>Entered the United States (or Puerto Rico) 16 years ago or more</v>
      </c>
      <c r="B39" s="25">
        <v>1496</v>
      </c>
      <c r="C39" s="26">
        <v>311</v>
      </c>
      <c r="D39" s="27">
        <f t="shared" si="11"/>
        <v>8.4557992312909794E-2</v>
      </c>
      <c r="E39" s="25">
        <v>1479</v>
      </c>
      <c r="F39" s="26">
        <v>343</v>
      </c>
      <c r="G39" s="27">
        <f t="shared" si="12"/>
        <v>7.2503554095789013E-2</v>
      </c>
      <c r="H39" s="25">
        <f t="shared" si="9"/>
        <v>17</v>
      </c>
      <c r="I39" s="28">
        <f t="shared" si="10"/>
        <v>463.00107991234751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Prince George's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28076</v>
      </c>
      <c r="C8" s="48">
        <v>1456</v>
      </c>
      <c r="D8" s="19">
        <f t="shared" ref="D8" si="0">B8/B$8</f>
        <v>1</v>
      </c>
      <c r="E8" s="48">
        <v>17644</v>
      </c>
      <c r="F8" s="48">
        <v>1219</v>
      </c>
      <c r="G8" s="19">
        <f t="shared" ref="G8" si="1">E8/E$8</f>
        <v>1</v>
      </c>
      <c r="H8" s="38">
        <f t="shared" ref="H8:H11" si="2">B8-E8</f>
        <v>10432</v>
      </c>
      <c r="I8" s="39">
        <f t="shared" ref="I8:I11" si="3">((SQRT((C8/1.645)^2+(F8/1.645)^2)))*1.645</f>
        <v>1898.919956185621</v>
      </c>
    </row>
    <row r="9" spans="1:9" x14ac:dyDescent="0.3">
      <c r="A9" s="32" t="str">
        <f>Total!A9</f>
        <v>Speak only English</v>
      </c>
      <c r="B9" s="48">
        <v>23462</v>
      </c>
      <c r="C9" s="48">
        <v>1336</v>
      </c>
      <c r="D9" s="19">
        <f>B9/B$8</f>
        <v>0.83566035047727594</v>
      </c>
      <c r="E9" s="48">
        <v>14328</v>
      </c>
      <c r="F9" s="48">
        <v>1093</v>
      </c>
      <c r="G9" s="19">
        <f>E9/E$8</f>
        <v>0.81206075719791426</v>
      </c>
      <c r="H9" s="38">
        <f t="shared" si="2"/>
        <v>9134</v>
      </c>
      <c r="I9" s="39">
        <f t="shared" si="3"/>
        <v>1726.1358579208068</v>
      </c>
    </row>
    <row r="10" spans="1:9" ht="28.8" x14ac:dyDescent="0.3">
      <c r="A10" s="32" t="str">
        <f>Total!A10</f>
        <v>Speak a language other than English, speak English "very well"</v>
      </c>
      <c r="B10" s="48">
        <v>2866</v>
      </c>
      <c r="C10" s="48">
        <v>429</v>
      </c>
      <c r="D10" s="19">
        <f>B10/B$8</f>
        <v>0.10208006838580995</v>
      </c>
      <c r="E10" s="48">
        <v>2280</v>
      </c>
      <c r="F10" s="48">
        <v>456</v>
      </c>
      <c r="G10" s="19">
        <f>E10/E$8</f>
        <v>0.12922239854908185</v>
      </c>
      <c r="H10" s="38">
        <f t="shared" si="2"/>
        <v>586</v>
      </c>
      <c r="I10" s="39">
        <f t="shared" si="3"/>
        <v>626.08066572926532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1748</v>
      </c>
      <c r="C11" s="48">
        <v>389</v>
      </c>
      <c r="D11" s="19">
        <f>B11/B$8</f>
        <v>6.2259581136914093E-2</v>
      </c>
      <c r="E11" s="48">
        <v>1036</v>
      </c>
      <c r="F11" s="48">
        <v>290</v>
      </c>
      <c r="G11" s="19">
        <f>E11/E$8</f>
        <v>5.8716844253003851E-2</v>
      </c>
      <c r="H11" s="38">
        <f t="shared" si="2"/>
        <v>712</v>
      </c>
      <c r="I11" s="39">
        <f t="shared" si="3"/>
        <v>485.20201978145144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30233</v>
      </c>
      <c r="C14" s="48">
        <v>1555</v>
      </c>
      <c r="D14" s="19">
        <f>B14/B$14</f>
        <v>1</v>
      </c>
      <c r="E14" s="48">
        <v>18869</v>
      </c>
      <c r="F14" s="48">
        <v>1280</v>
      </c>
      <c r="G14" s="19">
        <f>E14/E$14</f>
        <v>1</v>
      </c>
      <c r="H14" s="17">
        <f t="shared" ref="H14:H32" si="4">B14-E14</f>
        <v>11364</v>
      </c>
      <c r="I14" s="22">
        <f t="shared" ref="I14:I32" si="5">((SQRT((C14/1.645)^2+(F14/1.645)^2)))*1.645</f>
        <v>2014.0568512333509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3372</v>
      </c>
      <c r="C16" s="48">
        <v>512</v>
      </c>
      <c r="D16" s="19">
        <f t="shared" ref="D16:D32" si="6">B16/B$14</f>
        <v>0.1115337545066649</v>
      </c>
      <c r="E16" s="48">
        <v>5318</v>
      </c>
      <c r="F16" s="48">
        <v>721</v>
      </c>
      <c r="G16" s="19">
        <f t="shared" ref="G16:G32" si="7">E16/E$14</f>
        <v>0.28183793523769146</v>
      </c>
      <c r="H16" s="17">
        <f t="shared" si="4"/>
        <v>-1946</v>
      </c>
      <c r="I16" s="22">
        <f t="shared" si="5"/>
        <v>884.29915752532509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12023</v>
      </c>
      <c r="C17" s="48">
        <v>1026</v>
      </c>
      <c r="D17" s="19">
        <f t="shared" si="6"/>
        <v>0.39767803393642709</v>
      </c>
      <c r="E17" s="48">
        <v>3411</v>
      </c>
      <c r="F17" s="48">
        <v>484</v>
      </c>
      <c r="G17" s="19">
        <f t="shared" si="7"/>
        <v>0.1807726959563305</v>
      </c>
      <c r="H17" s="17">
        <f t="shared" si="4"/>
        <v>8612</v>
      </c>
      <c r="I17" s="22">
        <f t="shared" si="5"/>
        <v>1134.4302534752853</v>
      </c>
    </row>
    <row r="18" spans="1:9" ht="28.8" x14ac:dyDescent="0.3">
      <c r="A18" s="32" t="str">
        <f>Total!A18</f>
        <v>Different state than current residence or residence 1 year ago</v>
      </c>
      <c r="B18" s="48">
        <v>10062</v>
      </c>
      <c r="C18" s="48">
        <v>837</v>
      </c>
      <c r="D18" s="19">
        <f t="shared" si="6"/>
        <v>0.3328151357787848</v>
      </c>
      <c r="E18" s="48">
        <v>7144</v>
      </c>
      <c r="F18" s="48">
        <v>782</v>
      </c>
      <c r="G18" s="19">
        <f t="shared" si="7"/>
        <v>0.37861041920610528</v>
      </c>
      <c r="H18" s="17">
        <f t="shared" si="4"/>
        <v>2918</v>
      </c>
      <c r="I18" s="22">
        <f t="shared" si="5"/>
        <v>1145.4662806036677</v>
      </c>
    </row>
    <row r="19" spans="1:9" x14ac:dyDescent="0.3">
      <c r="A19" s="32" t="str">
        <f>Total!A19</f>
        <v>Born in U.S. Island Area</v>
      </c>
      <c r="B19" s="48">
        <v>70</v>
      </c>
      <c r="C19" s="48">
        <v>67</v>
      </c>
      <c r="D19" s="19">
        <f t="shared" si="6"/>
        <v>2.3153507756425097E-3</v>
      </c>
      <c r="E19" s="48">
        <v>0</v>
      </c>
      <c r="F19" s="48">
        <v>0</v>
      </c>
      <c r="G19" s="19">
        <f t="shared" si="7"/>
        <v>0</v>
      </c>
      <c r="H19" s="17">
        <f t="shared" si="4"/>
        <v>70</v>
      </c>
      <c r="I19" s="22">
        <f t="shared" si="5"/>
        <v>67</v>
      </c>
    </row>
    <row r="20" spans="1:9" x14ac:dyDescent="0.3">
      <c r="A20" s="32" t="str">
        <f>Total!A20</f>
        <v>Born in Germany</v>
      </c>
      <c r="B20" s="48">
        <v>94</v>
      </c>
      <c r="C20" s="48">
        <v>70</v>
      </c>
      <c r="D20" s="19">
        <f t="shared" si="6"/>
        <v>3.1091853272913702E-3</v>
      </c>
      <c r="E20" s="48">
        <v>163</v>
      </c>
      <c r="F20" s="48">
        <v>93</v>
      </c>
      <c r="G20" s="19">
        <f t="shared" si="7"/>
        <v>8.6385076050665109E-3</v>
      </c>
      <c r="H20" s="17">
        <f t="shared" si="4"/>
        <v>-69</v>
      </c>
      <c r="I20" s="22">
        <f t="shared" si="5"/>
        <v>116.40017182117901</v>
      </c>
    </row>
    <row r="21" spans="1:9" x14ac:dyDescent="0.3">
      <c r="A21" s="32" t="str">
        <f>Total!A21</f>
        <v>Born in remainder of Europe</v>
      </c>
      <c r="B21" s="48">
        <v>193</v>
      </c>
      <c r="C21" s="48">
        <v>93</v>
      </c>
      <c r="D21" s="19">
        <f t="shared" si="6"/>
        <v>6.3837528528429199E-3</v>
      </c>
      <c r="E21" s="48">
        <v>91</v>
      </c>
      <c r="F21" s="48">
        <v>66</v>
      </c>
      <c r="G21" s="19">
        <f t="shared" si="7"/>
        <v>4.8227251046690338E-3</v>
      </c>
      <c r="H21" s="17">
        <f t="shared" si="4"/>
        <v>102</v>
      </c>
      <c r="I21" s="22">
        <f t="shared" si="5"/>
        <v>114.03946685248927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114</v>
      </c>
      <c r="C22" s="48">
        <v>58</v>
      </c>
      <c r="D22" s="19">
        <f t="shared" si="6"/>
        <v>3.7707141203320873E-3</v>
      </c>
      <c r="E22" s="48">
        <v>100</v>
      </c>
      <c r="F22" s="48">
        <v>67</v>
      </c>
      <c r="G22" s="19">
        <f t="shared" si="7"/>
        <v>5.2996979172187184E-3</v>
      </c>
      <c r="H22" s="17">
        <f t="shared" si="4"/>
        <v>14</v>
      </c>
      <c r="I22" s="22">
        <f t="shared" si="5"/>
        <v>88.617154095581284</v>
      </c>
    </row>
    <row r="23" spans="1:9" x14ac:dyDescent="0.3">
      <c r="A23" s="32" t="str">
        <f>Total!A23</f>
        <v>Born in India</v>
      </c>
      <c r="B23" s="48">
        <v>206</v>
      </c>
      <c r="C23" s="48">
        <v>104</v>
      </c>
      <c r="D23" s="19">
        <f t="shared" si="6"/>
        <v>6.8137465683193862E-3</v>
      </c>
      <c r="E23" s="48">
        <v>276</v>
      </c>
      <c r="F23" s="48">
        <v>161</v>
      </c>
      <c r="G23" s="19">
        <f t="shared" si="7"/>
        <v>1.4627166251523663E-2</v>
      </c>
      <c r="H23" s="17">
        <f t="shared" si="4"/>
        <v>-70</v>
      </c>
      <c r="I23" s="22">
        <f t="shared" si="5"/>
        <v>191.66898549321954</v>
      </c>
    </row>
    <row r="24" spans="1:9" x14ac:dyDescent="0.3">
      <c r="A24" s="32" t="str">
        <f>Total!A24</f>
        <v>Born in the Philippines</v>
      </c>
      <c r="B24" s="48">
        <v>74</v>
      </c>
      <c r="C24" s="48">
        <v>59</v>
      </c>
      <c r="D24" s="19">
        <f t="shared" si="6"/>
        <v>2.4476565342506531E-3</v>
      </c>
      <c r="E24" s="48">
        <v>79</v>
      </c>
      <c r="F24" s="48">
        <v>58</v>
      </c>
      <c r="G24" s="19">
        <f t="shared" si="7"/>
        <v>4.1867613546027879E-3</v>
      </c>
      <c r="H24" s="17">
        <f t="shared" si="4"/>
        <v>-5</v>
      </c>
      <c r="I24" s="22">
        <f t="shared" si="5"/>
        <v>82.734515167492219</v>
      </c>
    </row>
    <row r="25" spans="1:9" x14ac:dyDescent="0.3">
      <c r="A25" s="32" t="str">
        <f>Total!A25</f>
        <v>Born in remainder of Asia</v>
      </c>
      <c r="B25" s="48">
        <v>371</v>
      </c>
      <c r="C25" s="48">
        <v>140</v>
      </c>
      <c r="D25" s="19">
        <f t="shared" si="6"/>
        <v>1.2271359110905301E-2</v>
      </c>
      <c r="E25" s="48">
        <v>379</v>
      </c>
      <c r="F25" s="48">
        <v>195</v>
      </c>
      <c r="G25" s="19">
        <f t="shared" si="7"/>
        <v>2.0085855106258942E-2</v>
      </c>
      <c r="H25" s="17">
        <f t="shared" si="4"/>
        <v>-8</v>
      </c>
      <c r="I25" s="22">
        <f t="shared" si="5"/>
        <v>240.05207768315609</v>
      </c>
    </row>
    <row r="26" spans="1:9" x14ac:dyDescent="0.3">
      <c r="A26" s="32" t="str">
        <f>Total!A26</f>
        <v>Born in Northern America</v>
      </c>
      <c r="B26" s="48">
        <v>1</v>
      </c>
      <c r="C26" s="48">
        <v>7</v>
      </c>
      <c r="D26" s="19">
        <f t="shared" si="6"/>
        <v>3.3076439652035853E-5</v>
      </c>
      <c r="E26" s="48">
        <v>44</v>
      </c>
      <c r="F26" s="48">
        <v>36</v>
      </c>
      <c r="G26" s="19">
        <f t="shared" si="7"/>
        <v>2.3318670835762363E-3</v>
      </c>
      <c r="H26" s="17">
        <f t="shared" si="4"/>
        <v>-43</v>
      </c>
      <c r="I26" s="22">
        <f t="shared" si="5"/>
        <v>36.674241641784491</v>
      </c>
    </row>
    <row r="27" spans="1:9" x14ac:dyDescent="0.3">
      <c r="A27" s="32" t="str">
        <f>Total!A27</f>
        <v>Born in Mexico</v>
      </c>
      <c r="B27" s="48">
        <v>139</v>
      </c>
      <c r="C27" s="48">
        <v>77</v>
      </c>
      <c r="D27" s="19">
        <f t="shared" si="6"/>
        <v>4.5976251116329843E-3</v>
      </c>
      <c r="E27" s="48">
        <v>54</v>
      </c>
      <c r="F27" s="48">
        <v>60</v>
      </c>
      <c r="G27" s="19">
        <f t="shared" si="7"/>
        <v>2.8618368752981078E-3</v>
      </c>
      <c r="H27" s="17">
        <f t="shared" si="4"/>
        <v>85</v>
      </c>
      <c r="I27" s="22">
        <f t="shared" si="5"/>
        <v>97.616596949494209</v>
      </c>
    </row>
    <row r="28" spans="1:9" x14ac:dyDescent="0.3">
      <c r="A28" s="32" t="str">
        <f>Total!A28</f>
        <v>Born in remainder of Central America</v>
      </c>
      <c r="B28" s="48">
        <v>1532</v>
      </c>
      <c r="C28" s="48">
        <v>438</v>
      </c>
      <c r="D28" s="19">
        <f t="shared" si="6"/>
        <v>5.067310554691893E-2</v>
      </c>
      <c r="E28" s="48">
        <v>505</v>
      </c>
      <c r="F28" s="48">
        <v>222</v>
      </c>
      <c r="G28" s="19">
        <f t="shared" si="7"/>
        <v>2.6763474481954527E-2</v>
      </c>
      <c r="H28" s="17">
        <f t="shared" si="4"/>
        <v>1027</v>
      </c>
      <c r="I28" s="22">
        <f t="shared" si="5"/>
        <v>491.04785917464295</v>
      </c>
    </row>
    <row r="29" spans="1:9" x14ac:dyDescent="0.3">
      <c r="A29" s="32" t="str">
        <f>Total!A29</f>
        <v>Born in the Caribbean</v>
      </c>
      <c r="B29" s="48">
        <v>552</v>
      </c>
      <c r="C29" s="48">
        <v>184</v>
      </c>
      <c r="D29" s="19">
        <f t="shared" si="6"/>
        <v>1.8258194687923793E-2</v>
      </c>
      <c r="E29" s="48">
        <v>458</v>
      </c>
      <c r="F29" s="48">
        <v>213</v>
      </c>
      <c r="G29" s="19">
        <f t="shared" si="7"/>
        <v>2.4272616460861731E-2</v>
      </c>
      <c r="H29" s="17">
        <f t="shared" si="4"/>
        <v>94</v>
      </c>
      <c r="I29" s="22">
        <f t="shared" si="5"/>
        <v>281.46935890075139</v>
      </c>
    </row>
    <row r="30" spans="1:9" x14ac:dyDescent="0.3">
      <c r="A30" s="42" t="str">
        <f>Total!A30</f>
        <v>Born in South America</v>
      </c>
      <c r="B30" s="48">
        <v>316</v>
      </c>
      <c r="C30" s="48">
        <v>163</v>
      </c>
      <c r="D30" s="19">
        <f t="shared" si="6"/>
        <v>1.0452154930043331E-2</v>
      </c>
      <c r="E30" s="48">
        <v>251</v>
      </c>
      <c r="F30" s="48">
        <v>198</v>
      </c>
      <c r="G30" s="19">
        <f t="shared" si="7"/>
        <v>1.3302241772218984E-2</v>
      </c>
      <c r="H30" s="17">
        <f t="shared" si="4"/>
        <v>65</v>
      </c>
      <c r="I30" s="22">
        <f t="shared" si="5"/>
        <v>256.46247288833507</v>
      </c>
    </row>
    <row r="31" spans="1:9" x14ac:dyDescent="0.3">
      <c r="A31" s="40" t="str">
        <f>Total!A31</f>
        <v>Born in Africa</v>
      </c>
      <c r="B31" s="48">
        <v>1114</v>
      </c>
      <c r="C31" s="48">
        <v>301</v>
      </c>
      <c r="D31" s="19">
        <f t="shared" si="6"/>
        <v>3.6847153772367941E-2</v>
      </c>
      <c r="E31" s="48">
        <v>596</v>
      </c>
      <c r="F31" s="48">
        <v>221</v>
      </c>
      <c r="G31" s="19">
        <f t="shared" si="7"/>
        <v>3.1586199586623565E-2</v>
      </c>
      <c r="H31" s="17">
        <f t="shared" si="4"/>
        <v>518</v>
      </c>
      <c r="I31" s="22">
        <f t="shared" si="5"/>
        <v>373.41933533227763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30233</v>
      </c>
      <c r="C35" s="18">
        <v>1639</v>
      </c>
      <c r="D35" s="19">
        <f>B35/B$35</f>
        <v>1</v>
      </c>
      <c r="E35" s="17">
        <v>18869</v>
      </c>
      <c r="F35" s="18">
        <v>1323</v>
      </c>
      <c r="G35" s="19">
        <f>E35/E$35</f>
        <v>1</v>
      </c>
      <c r="H35" s="17">
        <f>B35-E35</f>
        <v>11364</v>
      </c>
      <c r="I35" s="22">
        <f t="shared" ref="I35:I39" si="8">((SQRT((C35/1.645)^2+(F35/1.645)^2)))*1.645</f>
        <v>2106.3356807498658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25378</v>
      </c>
      <c r="C36" s="18">
        <v>1523</v>
      </c>
      <c r="D36" s="19">
        <f t="shared" ref="D36:D39" si="9">B36/B$35</f>
        <v>0.83941388548936591</v>
      </c>
      <c r="E36" s="17">
        <v>15820</v>
      </c>
      <c r="F36" s="18">
        <v>1226</v>
      </c>
      <c r="G36" s="19">
        <f t="shared" ref="G36:G39" si="10">E36/E$35</f>
        <v>0.83841221050400128</v>
      </c>
      <c r="H36" s="17">
        <f t="shared" ref="H36:H39" si="11">B36-E36</f>
        <v>9558</v>
      </c>
      <c r="I36" s="22">
        <f t="shared" si="8"/>
        <v>1955.1483319687027</v>
      </c>
    </row>
    <row r="37" spans="1:9" ht="28.8" x14ac:dyDescent="0.3">
      <c r="A37" s="20" t="str">
        <f>Total!A37</f>
        <v>Entered the United States (or Puerto Rico) 5 years ago or less</v>
      </c>
      <c r="B37" s="17">
        <v>1408</v>
      </c>
      <c r="C37" s="18">
        <v>318</v>
      </c>
      <c r="D37" s="19">
        <f t="shared" si="9"/>
        <v>4.6571627030066481E-2</v>
      </c>
      <c r="E37" s="17">
        <v>715</v>
      </c>
      <c r="F37" s="18">
        <v>262</v>
      </c>
      <c r="G37" s="19">
        <f t="shared" si="10"/>
        <v>3.7892840108113834E-2</v>
      </c>
      <c r="H37" s="17">
        <f t="shared" si="11"/>
        <v>693</v>
      </c>
      <c r="I37" s="22">
        <f t="shared" si="8"/>
        <v>412.02912518413063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2074</v>
      </c>
      <c r="C38" s="18">
        <v>437</v>
      </c>
      <c r="D38" s="19">
        <f t="shared" si="9"/>
        <v>6.860053583832236E-2</v>
      </c>
      <c r="E38" s="17">
        <v>1215</v>
      </c>
      <c r="F38" s="18">
        <v>316</v>
      </c>
      <c r="G38" s="19">
        <f t="shared" si="10"/>
        <v>6.4391329694207425E-2</v>
      </c>
      <c r="H38" s="17">
        <f t="shared" si="11"/>
        <v>859</v>
      </c>
      <c r="I38" s="22">
        <f t="shared" si="8"/>
        <v>539.28192997726148</v>
      </c>
    </row>
    <row r="39" spans="1:9" ht="28.8" x14ac:dyDescent="0.3">
      <c r="A39" s="24" t="str">
        <f>Total!A39</f>
        <v>Entered the United States (or Puerto Rico) 16 years ago or more</v>
      </c>
      <c r="B39" s="25">
        <v>1373</v>
      </c>
      <c r="C39" s="26">
        <v>276</v>
      </c>
      <c r="D39" s="27">
        <f t="shared" si="9"/>
        <v>4.541395164224523E-2</v>
      </c>
      <c r="E39" s="25">
        <v>1119</v>
      </c>
      <c r="F39" s="26">
        <v>284</v>
      </c>
      <c r="G39" s="27">
        <f t="shared" si="10"/>
        <v>5.9303619693677458E-2</v>
      </c>
      <c r="H39" s="25">
        <f t="shared" si="11"/>
        <v>254</v>
      </c>
      <c r="I39" s="28">
        <f t="shared" si="8"/>
        <v>396.02020150492319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Prince George's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5988</v>
      </c>
      <c r="C8" s="48">
        <v>704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5988</v>
      </c>
      <c r="I8" s="39">
        <f t="shared" ref="I8:I9" si="1">((SQRT((C8/1.645)^2+(F8/1.645)^2)))*1.645</f>
        <v>704</v>
      </c>
    </row>
    <row r="9" spans="1:9" x14ac:dyDescent="0.3">
      <c r="A9" s="32" t="str">
        <f>Total!A9</f>
        <v>Speak only English</v>
      </c>
      <c r="B9" s="48">
        <v>2019</v>
      </c>
      <c r="C9" s="48">
        <v>371</v>
      </c>
      <c r="D9" s="16">
        <f>B9/B$8</f>
        <v>0.33717434869739477</v>
      </c>
      <c r="E9" s="17">
        <v>0</v>
      </c>
      <c r="F9" s="18">
        <v>0</v>
      </c>
      <c r="G9" s="19">
        <v>0</v>
      </c>
      <c r="H9" s="38">
        <f t="shared" si="0"/>
        <v>2019</v>
      </c>
      <c r="I9" s="39">
        <f t="shared" si="1"/>
        <v>371</v>
      </c>
    </row>
    <row r="10" spans="1:9" ht="28.8" x14ac:dyDescent="0.3">
      <c r="A10" s="32" t="str">
        <f>Total!A10</f>
        <v>Speak a language other than English, speak English "very well"</v>
      </c>
      <c r="B10" s="48">
        <v>1775</v>
      </c>
      <c r="C10" s="48">
        <v>408</v>
      </c>
      <c r="D10" s="16">
        <f>B10/B$8</f>
        <v>0.29642618570474283</v>
      </c>
      <c r="E10" s="17">
        <v>0</v>
      </c>
      <c r="F10" s="18">
        <v>0</v>
      </c>
      <c r="G10" s="19">
        <v>0</v>
      </c>
      <c r="H10" s="38">
        <f t="shared" si="0"/>
        <v>1775</v>
      </c>
      <c r="I10" s="39">
        <f>((SQRT((C10/1.645)^2+(F10/1.645)^2)))*1.645</f>
        <v>408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2194</v>
      </c>
      <c r="C11" s="48">
        <v>437</v>
      </c>
      <c r="D11" s="16">
        <f>B11/B$8</f>
        <v>0.36639946559786241</v>
      </c>
      <c r="E11" s="17">
        <v>0</v>
      </c>
      <c r="F11" s="18">
        <v>0</v>
      </c>
      <c r="G11" s="19">
        <v>0</v>
      </c>
      <c r="H11" s="38">
        <f t="shared" si="0"/>
        <v>2194</v>
      </c>
      <c r="I11" s="39">
        <f>((SQRT((C11/1.645)^2+(F11/1.645)^2)))*1.645</f>
        <v>437.00000000000006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6256</v>
      </c>
      <c r="C14" s="48">
        <v>768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6256</v>
      </c>
      <c r="I14" s="22">
        <f t="shared" ref="I14:I32" si="3">((SQRT((C14/1.645)^2+(F14/1.645)^2)))*1.645</f>
        <v>768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527</v>
      </c>
      <c r="C16" s="48">
        <v>204</v>
      </c>
      <c r="D16" s="19">
        <f t="shared" ref="D16:D32" si="4">B16/B$14</f>
        <v>8.4239130434782608E-2</v>
      </c>
      <c r="E16" s="48">
        <v>0</v>
      </c>
      <c r="F16" s="48">
        <v>0</v>
      </c>
      <c r="G16" s="19">
        <v>0</v>
      </c>
      <c r="H16" s="17">
        <f t="shared" si="2"/>
        <v>527</v>
      </c>
      <c r="I16" s="22">
        <f t="shared" si="3"/>
        <v>204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11</v>
      </c>
      <c r="C17" s="48">
        <v>17</v>
      </c>
      <c r="D17" s="19">
        <f t="shared" si="4"/>
        <v>1.758312020460358E-3</v>
      </c>
      <c r="E17" s="48">
        <v>0</v>
      </c>
      <c r="F17" s="48">
        <v>0</v>
      </c>
      <c r="G17" s="19">
        <v>0</v>
      </c>
      <c r="H17" s="17">
        <f t="shared" si="2"/>
        <v>11</v>
      </c>
      <c r="I17" s="22">
        <f t="shared" si="3"/>
        <v>17</v>
      </c>
    </row>
    <row r="18" spans="1:9" ht="28.8" x14ac:dyDescent="0.3">
      <c r="A18" s="32" t="str">
        <f>Total!A18</f>
        <v>Different state than current residence or residence 1 year ago</v>
      </c>
      <c r="B18" s="48">
        <v>964</v>
      </c>
      <c r="C18" s="48">
        <v>212</v>
      </c>
      <c r="D18" s="19">
        <f t="shared" si="4"/>
        <v>0.15409207161125318</v>
      </c>
      <c r="E18" s="48">
        <v>0</v>
      </c>
      <c r="F18" s="48">
        <v>0</v>
      </c>
      <c r="G18" s="19">
        <v>0</v>
      </c>
      <c r="H18" s="17">
        <f t="shared" si="2"/>
        <v>964</v>
      </c>
      <c r="I18" s="22">
        <f t="shared" si="3"/>
        <v>212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48</v>
      </c>
      <c r="C20" s="48">
        <v>40</v>
      </c>
      <c r="D20" s="19">
        <f t="shared" si="4"/>
        <v>7.6726342710997444E-3</v>
      </c>
      <c r="E20" s="48">
        <v>0</v>
      </c>
      <c r="F20" s="48">
        <v>0</v>
      </c>
      <c r="G20" s="19">
        <v>0</v>
      </c>
      <c r="H20" s="17">
        <f t="shared" si="2"/>
        <v>48</v>
      </c>
      <c r="I20" s="22">
        <f t="shared" si="3"/>
        <v>40</v>
      </c>
    </row>
    <row r="21" spans="1:9" x14ac:dyDescent="0.3">
      <c r="A21" s="32" t="str">
        <f>Total!A21</f>
        <v>Born in remainder of Europe</v>
      </c>
      <c r="B21" s="48">
        <v>373</v>
      </c>
      <c r="C21" s="48">
        <v>298</v>
      </c>
      <c r="D21" s="19">
        <f t="shared" si="4"/>
        <v>5.9622762148337595E-2</v>
      </c>
      <c r="E21" s="48">
        <v>0</v>
      </c>
      <c r="F21" s="48">
        <v>0</v>
      </c>
      <c r="G21" s="19">
        <v>0</v>
      </c>
      <c r="H21" s="17">
        <f t="shared" si="2"/>
        <v>373</v>
      </c>
      <c r="I21" s="22">
        <f t="shared" si="3"/>
        <v>298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339</v>
      </c>
      <c r="C22" s="48">
        <v>137</v>
      </c>
      <c r="D22" s="19">
        <f t="shared" si="4"/>
        <v>5.4187979539641946E-2</v>
      </c>
      <c r="E22" s="48">
        <v>0</v>
      </c>
      <c r="F22" s="48">
        <v>0</v>
      </c>
      <c r="G22" s="19">
        <v>0</v>
      </c>
      <c r="H22" s="17">
        <f t="shared" si="2"/>
        <v>339</v>
      </c>
      <c r="I22" s="22">
        <f t="shared" si="3"/>
        <v>137</v>
      </c>
    </row>
    <row r="23" spans="1:9" x14ac:dyDescent="0.3">
      <c r="A23" s="32" t="str">
        <f>Total!A23</f>
        <v>Born in India</v>
      </c>
      <c r="B23" s="48">
        <v>432</v>
      </c>
      <c r="C23" s="48">
        <v>229</v>
      </c>
      <c r="D23" s="19">
        <f t="shared" si="4"/>
        <v>6.9053708439897693E-2</v>
      </c>
      <c r="E23" s="48">
        <v>0</v>
      </c>
      <c r="F23" s="48">
        <v>0</v>
      </c>
      <c r="G23" s="19">
        <v>0</v>
      </c>
      <c r="H23" s="17">
        <f t="shared" si="2"/>
        <v>432</v>
      </c>
      <c r="I23" s="22">
        <f t="shared" si="3"/>
        <v>229</v>
      </c>
    </row>
    <row r="24" spans="1:9" x14ac:dyDescent="0.3">
      <c r="A24" s="32" t="str">
        <f>Total!A24</f>
        <v>Born in the Philippines</v>
      </c>
      <c r="B24" s="48">
        <v>185</v>
      </c>
      <c r="C24" s="48">
        <v>119</v>
      </c>
      <c r="D24" s="19">
        <f t="shared" si="4"/>
        <v>2.957161125319693E-2</v>
      </c>
      <c r="E24" s="48">
        <v>0</v>
      </c>
      <c r="F24" s="48">
        <v>0</v>
      </c>
      <c r="G24" s="19">
        <v>0</v>
      </c>
      <c r="H24" s="17">
        <f t="shared" si="2"/>
        <v>185</v>
      </c>
      <c r="I24" s="22">
        <f t="shared" si="3"/>
        <v>119</v>
      </c>
    </row>
    <row r="25" spans="1:9" x14ac:dyDescent="0.3">
      <c r="A25" s="32" t="str">
        <f>Total!A25</f>
        <v>Born in remainder of Asia</v>
      </c>
      <c r="B25" s="48">
        <v>590</v>
      </c>
      <c r="C25" s="48">
        <v>259</v>
      </c>
      <c r="D25" s="19">
        <f t="shared" si="4"/>
        <v>9.4309462915601022E-2</v>
      </c>
      <c r="E25" s="48">
        <v>0</v>
      </c>
      <c r="F25" s="48">
        <v>0</v>
      </c>
      <c r="G25" s="19">
        <v>0</v>
      </c>
      <c r="H25" s="17">
        <f t="shared" si="2"/>
        <v>590</v>
      </c>
      <c r="I25" s="22">
        <f t="shared" si="3"/>
        <v>259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124</v>
      </c>
      <c r="C27" s="48">
        <v>84</v>
      </c>
      <c r="D27" s="19">
        <f t="shared" si="4"/>
        <v>1.9820971867007674E-2</v>
      </c>
      <c r="E27" s="48">
        <v>0</v>
      </c>
      <c r="F27" s="48">
        <v>0</v>
      </c>
      <c r="G27" s="19">
        <v>0</v>
      </c>
      <c r="H27" s="17">
        <f t="shared" si="2"/>
        <v>124</v>
      </c>
      <c r="I27" s="22">
        <f t="shared" si="3"/>
        <v>84</v>
      </c>
    </row>
    <row r="28" spans="1:9" x14ac:dyDescent="0.3">
      <c r="A28" s="32" t="str">
        <f>Total!A28</f>
        <v>Born in remainder of Central America</v>
      </c>
      <c r="B28" s="48">
        <v>715</v>
      </c>
      <c r="C28" s="48">
        <v>256</v>
      </c>
      <c r="D28" s="19">
        <f t="shared" si="4"/>
        <v>0.11429028132992328</v>
      </c>
      <c r="E28" s="48">
        <v>0</v>
      </c>
      <c r="F28" s="48">
        <v>0</v>
      </c>
      <c r="G28" s="19">
        <v>0</v>
      </c>
      <c r="H28" s="17">
        <f t="shared" si="2"/>
        <v>715</v>
      </c>
      <c r="I28" s="22">
        <f t="shared" si="3"/>
        <v>256</v>
      </c>
    </row>
    <row r="29" spans="1:9" x14ac:dyDescent="0.3">
      <c r="A29" s="32" t="str">
        <f>Total!A29</f>
        <v>Born in the Caribbean</v>
      </c>
      <c r="B29" s="48">
        <v>275</v>
      </c>
      <c r="C29" s="48">
        <v>134</v>
      </c>
      <c r="D29" s="19">
        <f t="shared" si="4"/>
        <v>4.3957800511508952E-2</v>
      </c>
      <c r="E29" s="48">
        <v>0</v>
      </c>
      <c r="F29" s="48">
        <v>0</v>
      </c>
      <c r="G29" s="19">
        <v>0</v>
      </c>
      <c r="H29" s="17">
        <f t="shared" si="2"/>
        <v>275</v>
      </c>
      <c r="I29" s="22">
        <f t="shared" si="3"/>
        <v>134</v>
      </c>
    </row>
    <row r="30" spans="1:9" x14ac:dyDescent="0.3">
      <c r="A30" s="42" t="str">
        <f>Total!A30</f>
        <v>Born in South America</v>
      </c>
      <c r="B30" s="48">
        <v>169</v>
      </c>
      <c r="C30" s="48">
        <v>90</v>
      </c>
      <c r="D30" s="19">
        <f t="shared" si="4"/>
        <v>2.7014066496163683E-2</v>
      </c>
      <c r="E30" s="48">
        <v>0</v>
      </c>
      <c r="F30" s="48">
        <v>0</v>
      </c>
      <c r="G30" s="19">
        <v>0</v>
      </c>
      <c r="H30" s="17">
        <f t="shared" si="2"/>
        <v>169</v>
      </c>
      <c r="I30" s="22">
        <f t="shared" si="3"/>
        <v>90</v>
      </c>
    </row>
    <row r="31" spans="1:9" x14ac:dyDescent="0.3">
      <c r="A31" s="40" t="str">
        <f>Total!A31</f>
        <v>Born in Africa</v>
      </c>
      <c r="B31" s="48">
        <v>1492</v>
      </c>
      <c r="C31" s="48">
        <v>402</v>
      </c>
      <c r="D31" s="19">
        <f t="shared" si="4"/>
        <v>0.23849104859335038</v>
      </c>
      <c r="E31" s="48">
        <v>0</v>
      </c>
      <c r="F31" s="48">
        <v>0</v>
      </c>
      <c r="G31" s="19">
        <v>0</v>
      </c>
      <c r="H31" s="17">
        <f t="shared" si="2"/>
        <v>1492</v>
      </c>
      <c r="I31" s="22">
        <f t="shared" si="3"/>
        <v>402</v>
      </c>
    </row>
    <row r="32" spans="1:9" x14ac:dyDescent="0.3">
      <c r="A32" s="42" t="str">
        <f>Total!A32</f>
        <v>Born in Oceania or At Sea</v>
      </c>
      <c r="B32" s="48">
        <v>12</v>
      </c>
      <c r="C32" s="48">
        <v>19</v>
      </c>
      <c r="D32" s="19">
        <f t="shared" si="4"/>
        <v>1.9181585677749361E-3</v>
      </c>
      <c r="E32" s="48">
        <v>0</v>
      </c>
      <c r="F32" s="48">
        <v>0</v>
      </c>
      <c r="G32" s="19">
        <v>0</v>
      </c>
      <c r="H32" s="17">
        <f t="shared" si="2"/>
        <v>12</v>
      </c>
      <c r="I32" s="22">
        <f t="shared" si="3"/>
        <v>19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6256</v>
      </c>
      <c r="C35" s="18">
        <v>784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6256</v>
      </c>
      <c r="I35" s="22">
        <f t="shared" ref="I35:I39" si="6">((SQRT((C35/1.645)^2+(F35/1.645)^2)))*1.645</f>
        <v>784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1491</v>
      </c>
      <c r="C36" s="18">
        <v>312</v>
      </c>
      <c r="D36" s="19">
        <f t="shared" ref="D36:D39" si="7">B36/B$35</f>
        <v>0.23833120204603581</v>
      </c>
      <c r="E36" s="17">
        <v>0</v>
      </c>
      <c r="F36" s="18">
        <v>0</v>
      </c>
      <c r="G36" s="19">
        <v>0</v>
      </c>
      <c r="H36" s="17">
        <f t="shared" si="5"/>
        <v>1491</v>
      </c>
      <c r="I36" s="22">
        <f t="shared" si="6"/>
        <v>312</v>
      </c>
    </row>
    <row r="37" spans="1:9" ht="28.8" x14ac:dyDescent="0.3">
      <c r="A37" s="20" t="str">
        <f>Total!A37</f>
        <v>Entered the United States (or Puerto Rico) 5 years ago or less</v>
      </c>
      <c r="B37" s="17">
        <v>4120</v>
      </c>
      <c r="C37" s="18">
        <v>689</v>
      </c>
      <c r="D37" s="19">
        <f t="shared" si="7"/>
        <v>0.65856777493606133</v>
      </c>
      <c r="E37" s="17">
        <v>0</v>
      </c>
      <c r="F37" s="18">
        <v>0</v>
      </c>
      <c r="G37" s="19">
        <v>0</v>
      </c>
      <c r="H37" s="17">
        <f t="shared" si="5"/>
        <v>4120</v>
      </c>
      <c r="I37" s="22">
        <f t="shared" si="6"/>
        <v>689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374</v>
      </c>
      <c r="C38" s="18">
        <v>152</v>
      </c>
      <c r="D38" s="19">
        <f t="shared" si="7"/>
        <v>5.9782608695652176E-2</v>
      </c>
      <c r="E38" s="17">
        <v>0</v>
      </c>
      <c r="F38" s="18">
        <v>0</v>
      </c>
      <c r="G38" s="19">
        <v>0</v>
      </c>
      <c r="H38" s="17">
        <f t="shared" si="5"/>
        <v>374</v>
      </c>
      <c r="I38" s="22">
        <f t="shared" si="6"/>
        <v>152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F40B08-E92F-4869-8C5A-B311534682BA}"/>
</file>

<file path=customXml/itemProps2.xml><?xml version="1.0" encoding="utf-8"?>
<ds:datastoreItem xmlns:ds="http://schemas.openxmlformats.org/officeDocument/2006/customXml" ds:itemID="{DE0A78D6-C67F-4668-9E44-93B7FD631F6E}"/>
</file>

<file path=customXml/itemProps3.xml><?xml version="1.0" encoding="utf-8"?>
<ds:datastoreItem xmlns:ds="http://schemas.openxmlformats.org/officeDocument/2006/customXml" ds:itemID="{61AC3EB2-034A-47B9-A288-A28125BBD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2015-10-08T19:41:41Z</cp:lastPrinted>
  <dcterms:created xsi:type="dcterms:W3CDTF">2013-04-04T21:18:01Z</dcterms:created>
  <dcterms:modified xsi:type="dcterms:W3CDTF">2015-10-08T19:42:11Z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