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Foreign!$A$3:$I$45</definedName>
    <definedName name="_xlnm.Print_Area" localSheetId="2">Inter!$A$3:$J$45</definedName>
    <definedName name="_xlnm.Print_Area" localSheetId="1">Intra!$A$3:$I$45</definedName>
    <definedName name="_xlnm.Print_Area" localSheetId="0">Total!$A$3:$I$45</definedName>
  </definedNames>
  <calcPr calcId="145621"/>
</workbook>
</file>

<file path=xl/calcChain.xml><?xml version="1.0" encoding="utf-8"?>
<calcChain xmlns="http://schemas.openxmlformats.org/spreadsheetml/2006/main">
  <c r="B8" i="1" l="1"/>
  <c r="C8" i="1"/>
  <c r="B9" i="1"/>
  <c r="C9" i="1"/>
  <c r="B10" i="1"/>
  <c r="C10" i="1"/>
  <c r="B11" i="1"/>
  <c r="C11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5" i="1"/>
  <c r="C35" i="1"/>
  <c r="B36" i="1"/>
  <c r="C36" i="1"/>
  <c r="B37" i="1"/>
  <c r="C37" i="1"/>
  <c r="B38" i="1"/>
  <c r="C38" i="1"/>
  <c r="B39" i="1"/>
  <c r="C39" i="1"/>
  <c r="E8" i="1"/>
  <c r="F8" i="1"/>
  <c r="E9" i="1"/>
  <c r="F9" i="1"/>
  <c r="E10" i="1"/>
  <c r="F10" i="1"/>
  <c r="E11" i="1"/>
  <c r="F11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5" i="1"/>
  <c r="F35" i="1"/>
  <c r="E36" i="1"/>
  <c r="F36" i="1"/>
  <c r="E37" i="1"/>
  <c r="F37" i="1"/>
  <c r="E38" i="1"/>
  <c r="F38" i="1"/>
  <c r="E39" i="1"/>
  <c r="F39" i="1"/>
  <c r="I32" i="7" l="1"/>
  <c r="H32" i="7"/>
  <c r="D32" i="7"/>
  <c r="I31" i="7"/>
  <c r="H31" i="7"/>
  <c r="D31" i="7"/>
  <c r="I30" i="7"/>
  <c r="H30" i="7"/>
  <c r="D30" i="7"/>
  <c r="I29" i="7"/>
  <c r="H29" i="7"/>
  <c r="D29" i="7"/>
  <c r="I28" i="7"/>
  <c r="H28" i="7"/>
  <c r="D28" i="7"/>
  <c r="I27" i="7"/>
  <c r="H27" i="7"/>
  <c r="D27" i="7"/>
  <c r="I26" i="7"/>
  <c r="H26" i="7"/>
  <c r="D26" i="7"/>
  <c r="I25" i="7"/>
  <c r="H25" i="7"/>
  <c r="D25" i="7"/>
  <c r="I24" i="7"/>
  <c r="H24" i="7"/>
  <c r="D24" i="7"/>
  <c r="I23" i="7"/>
  <c r="H23" i="7"/>
  <c r="D23" i="7"/>
  <c r="I22" i="7"/>
  <c r="H22" i="7"/>
  <c r="D22" i="7"/>
  <c r="I21" i="7"/>
  <c r="H21" i="7"/>
  <c r="D21" i="7"/>
  <c r="I20" i="7"/>
  <c r="H20" i="7"/>
  <c r="D20" i="7"/>
  <c r="I19" i="7"/>
  <c r="H19" i="7"/>
  <c r="D19" i="7"/>
  <c r="I18" i="7"/>
  <c r="H18" i="7"/>
  <c r="D18" i="7"/>
  <c r="I17" i="7"/>
  <c r="H17" i="7"/>
  <c r="D17" i="7"/>
  <c r="I16" i="7"/>
  <c r="H16" i="7"/>
  <c r="D16" i="7"/>
  <c r="I15" i="7"/>
  <c r="H15" i="7"/>
  <c r="D15" i="7"/>
  <c r="I14" i="7"/>
  <c r="H14" i="7"/>
  <c r="D14" i="7"/>
  <c r="I32" i="6"/>
  <c r="H32" i="6"/>
  <c r="G32" i="6"/>
  <c r="D32" i="6"/>
  <c r="I31" i="6"/>
  <c r="H31" i="6"/>
  <c r="G31" i="6"/>
  <c r="D31" i="6"/>
  <c r="I30" i="6"/>
  <c r="H30" i="6"/>
  <c r="G30" i="6"/>
  <c r="D30" i="6"/>
  <c r="I29" i="6"/>
  <c r="H29" i="6"/>
  <c r="G29" i="6"/>
  <c r="D29" i="6"/>
  <c r="I28" i="6"/>
  <c r="H28" i="6"/>
  <c r="G28" i="6"/>
  <c r="D28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H28" i="1" s="1"/>
  <c r="I28" i="5"/>
  <c r="H29" i="5"/>
  <c r="I29" i="5"/>
  <c r="H30" i="5"/>
  <c r="H30" i="1" s="1"/>
  <c r="I30" i="5"/>
  <c r="H31" i="5"/>
  <c r="I31" i="5"/>
  <c r="H32" i="5"/>
  <c r="H32" i="1" s="1"/>
  <c r="I32" i="5"/>
  <c r="G21" i="5"/>
  <c r="G22" i="5"/>
  <c r="G23" i="5"/>
  <c r="G24" i="5"/>
  <c r="G25" i="5"/>
  <c r="G26" i="5"/>
  <c r="G27" i="5"/>
  <c r="G28" i="5"/>
  <c r="G29" i="5"/>
  <c r="G30" i="5"/>
  <c r="G31" i="5"/>
  <c r="G32" i="5"/>
  <c r="D21" i="5"/>
  <c r="D22" i="5"/>
  <c r="D23" i="5"/>
  <c r="D24" i="5"/>
  <c r="D25" i="5"/>
  <c r="D26" i="5"/>
  <c r="D27" i="5"/>
  <c r="D28" i="5"/>
  <c r="D29" i="5"/>
  <c r="D30" i="5"/>
  <c r="D31" i="5"/>
  <c r="D32" i="5"/>
  <c r="G11" i="5"/>
  <c r="D11" i="5"/>
  <c r="D10" i="5"/>
  <c r="D9" i="5"/>
  <c r="D8" i="5"/>
  <c r="A3" i="5"/>
  <c r="A39" i="7"/>
  <c r="A38" i="7"/>
  <c r="A37" i="7"/>
  <c r="A36" i="7"/>
  <c r="A35" i="7"/>
  <c r="A34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1" i="7"/>
  <c r="A10" i="7"/>
  <c r="A9" i="7"/>
  <c r="A8" i="7"/>
  <c r="A6" i="7"/>
  <c r="A39" i="6"/>
  <c r="A38" i="6"/>
  <c r="A37" i="6"/>
  <c r="A36" i="6"/>
  <c r="A35" i="6"/>
  <c r="A34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6" i="6"/>
  <c r="A34" i="5"/>
  <c r="A35" i="5"/>
  <c r="A36" i="5"/>
  <c r="A37" i="5"/>
  <c r="A38" i="5"/>
  <c r="A39" i="5"/>
  <c r="H26" i="1" l="1"/>
  <c r="H24" i="1"/>
  <c r="I31" i="1"/>
  <c r="I29" i="1"/>
  <c r="H22" i="1"/>
  <c r="H31" i="1"/>
  <c r="H29" i="1"/>
  <c r="H27" i="1"/>
  <c r="H25" i="1"/>
  <c r="H23" i="1"/>
  <c r="H21" i="1"/>
  <c r="I27" i="1"/>
  <c r="I25" i="1"/>
  <c r="I32" i="1"/>
  <c r="I30" i="1"/>
  <c r="I28" i="1"/>
  <c r="I26" i="1"/>
  <c r="I24" i="1"/>
  <c r="I23" i="1"/>
  <c r="I21" i="1"/>
  <c r="I22" i="1"/>
  <c r="A8" i="5" l="1"/>
  <c r="A9" i="5"/>
  <c r="A10" i="5"/>
  <c r="A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6" i="5"/>
  <c r="A44" i="7" l="1"/>
  <c r="A43" i="7"/>
  <c r="A42" i="7"/>
  <c r="A44" i="6"/>
  <c r="A43" i="6"/>
  <c r="A42" i="6"/>
  <c r="A43" i="5"/>
  <c r="A44" i="5"/>
  <c r="A42" i="5"/>
  <c r="I39" i="5" l="1"/>
  <c r="I38" i="5"/>
  <c r="I37" i="5"/>
  <c r="I36" i="5"/>
  <c r="I35" i="5"/>
  <c r="I20" i="5"/>
  <c r="I19" i="5"/>
  <c r="I18" i="5"/>
  <c r="I17" i="5"/>
  <c r="I16" i="5"/>
  <c r="I15" i="5"/>
  <c r="I14" i="5"/>
  <c r="A3" i="7" l="1"/>
  <c r="A3" i="6"/>
  <c r="I11" i="7" l="1"/>
  <c r="H11" i="7"/>
  <c r="D11" i="7"/>
  <c r="I10" i="7"/>
  <c r="H10" i="7"/>
  <c r="D10" i="7"/>
  <c r="I9" i="7"/>
  <c r="H9" i="7"/>
  <c r="D9" i="7"/>
  <c r="I8" i="7"/>
  <c r="H8" i="7"/>
  <c r="D8" i="7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11" i="5"/>
  <c r="H11" i="5"/>
  <c r="I10" i="5"/>
  <c r="H10" i="5"/>
  <c r="G10" i="5"/>
  <c r="I9" i="5"/>
  <c r="H9" i="5"/>
  <c r="G9" i="5"/>
  <c r="I8" i="5"/>
  <c r="H8" i="5"/>
  <c r="G8" i="5"/>
  <c r="H35" i="6" l="1"/>
  <c r="G39" i="6"/>
  <c r="G38" i="6"/>
  <c r="G37" i="6"/>
  <c r="G36" i="6"/>
  <c r="G35" i="6"/>
  <c r="D36" i="6"/>
  <c r="D37" i="6"/>
  <c r="D38" i="6"/>
  <c r="D39" i="6"/>
  <c r="D35" i="6"/>
  <c r="G35" i="1"/>
  <c r="D36" i="1"/>
  <c r="D35" i="1"/>
  <c r="H39" i="7"/>
  <c r="D39" i="7"/>
  <c r="H38" i="7"/>
  <c r="D38" i="7"/>
  <c r="H37" i="7"/>
  <c r="D37" i="7"/>
  <c r="H36" i="7"/>
  <c r="D36" i="7"/>
  <c r="H35" i="7"/>
  <c r="D35" i="7"/>
  <c r="I39" i="7"/>
  <c r="I38" i="7"/>
  <c r="I37" i="7"/>
  <c r="I36" i="7"/>
  <c r="I35" i="7"/>
  <c r="I39" i="6"/>
  <c r="I39" i="1" s="1"/>
  <c r="I38" i="6"/>
  <c r="I37" i="6"/>
  <c r="I36" i="6"/>
  <c r="I35" i="6"/>
  <c r="I35" i="1" s="1"/>
  <c r="I18" i="1"/>
  <c r="I14" i="1"/>
  <c r="H39" i="6"/>
  <c r="H38" i="6"/>
  <c r="H37" i="6"/>
  <c r="H36" i="6"/>
  <c r="G39" i="5"/>
  <c r="G38" i="5"/>
  <c r="G37" i="5"/>
  <c r="G36" i="5"/>
  <c r="G35" i="5"/>
  <c r="D36" i="5"/>
  <c r="D37" i="5"/>
  <c r="D38" i="5"/>
  <c r="D39" i="5"/>
  <c r="D35" i="5"/>
  <c r="H39" i="5"/>
  <c r="H38" i="5"/>
  <c r="H37" i="5"/>
  <c r="H36" i="5"/>
  <c r="H35" i="5"/>
  <c r="H19" i="5"/>
  <c r="H20" i="5"/>
  <c r="H20" i="1" s="1"/>
  <c r="G20" i="5"/>
  <c r="G19" i="5"/>
  <c r="G18" i="5"/>
  <c r="G17" i="5"/>
  <c r="G16" i="5"/>
  <c r="G15" i="5"/>
  <c r="G14" i="5"/>
  <c r="D16" i="5"/>
  <c r="D17" i="5"/>
  <c r="D18" i="5"/>
  <c r="D19" i="5"/>
  <c r="D20" i="5"/>
  <c r="D15" i="5"/>
  <c r="D14" i="5"/>
  <c r="H18" i="5"/>
  <c r="H17" i="5"/>
  <c r="H16" i="5"/>
  <c r="H15" i="5"/>
  <c r="H15" i="1" s="1"/>
  <c r="H14" i="5"/>
  <c r="I36" i="1" l="1"/>
  <c r="H36" i="1"/>
  <c r="G14" i="1"/>
  <c r="G21" i="1"/>
  <c r="G29" i="1"/>
  <c r="G28" i="1"/>
  <c r="G32" i="1"/>
  <c r="G27" i="1"/>
  <c r="G23" i="1"/>
  <c r="G24" i="1"/>
  <c r="G22" i="1"/>
  <c r="G25" i="1"/>
  <c r="G31" i="1"/>
  <c r="G30" i="1"/>
  <c r="G26" i="1"/>
  <c r="D21" i="1"/>
  <c r="D29" i="1"/>
  <c r="D24" i="1"/>
  <c r="D32" i="1"/>
  <c r="D25" i="1"/>
  <c r="D23" i="1"/>
  <c r="D28" i="1"/>
  <c r="D30" i="1"/>
  <c r="D31" i="1"/>
  <c r="D27" i="1"/>
  <c r="D26" i="1"/>
  <c r="D22" i="1"/>
  <c r="I17" i="1"/>
  <c r="H16" i="1"/>
  <c r="D38" i="1"/>
  <c r="H17" i="1"/>
  <c r="I20" i="1"/>
  <c r="I16" i="1"/>
  <c r="I37" i="1"/>
  <c r="H14" i="1"/>
  <c r="H18" i="1"/>
  <c r="H19" i="1"/>
  <c r="H38" i="1"/>
  <c r="I19" i="1"/>
  <c r="I38" i="1"/>
  <c r="D15" i="1"/>
  <c r="I15" i="1"/>
  <c r="D19" i="1"/>
  <c r="H35" i="1"/>
  <c r="H37" i="1"/>
  <c r="H39" i="1"/>
  <c r="D17" i="1"/>
  <c r="D14" i="1"/>
  <c r="D20" i="1"/>
  <c r="D18" i="1"/>
  <c r="D16" i="1"/>
  <c r="D37" i="1"/>
  <c r="D39" i="1"/>
  <c r="G15" i="1"/>
  <c r="G16" i="1"/>
  <c r="G17" i="1"/>
  <c r="G18" i="1"/>
  <c r="G19" i="1"/>
  <c r="G20" i="1"/>
  <c r="G36" i="1"/>
  <c r="G37" i="1"/>
  <c r="G38" i="1"/>
  <c r="G39" i="1"/>
  <c r="D8" i="1" l="1"/>
  <c r="D10" i="1" l="1"/>
  <c r="D11" i="1"/>
  <c r="D9" i="1"/>
  <c r="I10" i="1"/>
  <c r="I9" i="1"/>
  <c r="I11" i="1"/>
  <c r="H8" i="1"/>
  <c r="I8" i="1"/>
  <c r="H10" i="1" l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<sst xmlns="http://schemas.openxmlformats.org/spreadsheetml/2006/main" count="127" uniqueCount="49">
  <si>
    <t xml:space="preserve">IN-MIGRATION </t>
  </si>
  <si>
    <t>NET Migration (IN-OUT)</t>
  </si>
  <si>
    <t xml:space="preserve"> ESTIMATE</t>
  </si>
  <si>
    <t>(+/-) MOE</t>
  </si>
  <si>
    <t>PERCENT</t>
  </si>
  <si>
    <t>* Total migration is the sum of interstate and intra state and foreign migration</t>
  </si>
  <si>
    <t>OUT-MIGRATION**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</si>
  <si>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</si>
  <si>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</si>
  <si>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</si>
  <si>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</si>
  <si>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</si>
  <si>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Source: 2009 to 2013 American Community Survey. Prepared by the Maryland Department of Planning.</t>
  </si>
  <si>
    <t>Years in the United States:</t>
  </si>
  <si>
    <t>Place of Birth:</t>
  </si>
  <si>
    <t>Ability to Speak English:***</t>
  </si>
  <si>
    <t>*** Sum of migrants by Ability to Speak English will not equal sum of migrants by Place of Birth and Years in United States because of suppressed data.</t>
  </si>
  <si>
    <t>Total</t>
  </si>
  <si>
    <t>Speak only English</t>
  </si>
  <si>
    <t>Speak a language other than English, speak English "very well"</t>
  </si>
  <si>
    <t>Speak a language other than English, speak English less than "very well"</t>
  </si>
  <si>
    <t>Same state as current residence and residence 1 year ago</t>
  </si>
  <si>
    <t>Same state as current residence, different state from residence 1 year ago</t>
  </si>
  <si>
    <t>Different state than current residence, same state as residence 1 year ago</t>
  </si>
  <si>
    <t>Different state than current residence or residence 1 year ago</t>
  </si>
  <si>
    <t>Born in U.S. Island Area</t>
  </si>
  <si>
    <t>Born in Germany</t>
  </si>
  <si>
    <t>Born in remainder of Europe</t>
  </si>
  <si>
    <t>Born in China (People's Republic, Hong Kong, Macau, Paracel Islands, or Taiwan)</t>
  </si>
  <si>
    <t>Born in India</t>
  </si>
  <si>
    <t>Born in the Philippines</t>
  </si>
  <si>
    <t>Born in remainder of Asia</t>
  </si>
  <si>
    <t>Born in Northern America</t>
  </si>
  <si>
    <t>Born in Mexico</t>
  </si>
  <si>
    <t>Born in remainder of Central America</t>
  </si>
  <si>
    <t>Born in the Caribbean</t>
  </si>
  <si>
    <t>Born in South America</t>
  </si>
  <si>
    <t>Born in Oceania or At Sea</t>
  </si>
  <si>
    <t>Born in Africa</t>
  </si>
  <si>
    <t>Born in the United States (or Puerto Rico for those living in Puerto Rico)</t>
  </si>
  <si>
    <t>Entered the United States (or Puerto Rico) 5 years ago or less</t>
  </si>
  <si>
    <t xml:space="preserve"> Entered the United States (or Puerto Rico) 6 to 15 years ago</t>
  </si>
  <si>
    <t>Entered the United States (or Puerto Rico) 16 years ago or more</t>
  </si>
  <si>
    <t xml:space="preserve"> </t>
  </si>
  <si>
    <t>Frederick County</t>
  </si>
  <si>
    <t>Ability to Speak English, Place of Birth and Years in the U.S. for Migrants, 2009 to 2013 (Total Migration)*</t>
  </si>
  <si>
    <t>Ability to Speak English, Place of Birth and Years in the U.S. for Migrants, 2009 to 2013 (Intra State Migration)*</t>
  </si>
  <si>
    <t>Ability to Speak English, Place of Birth and Years in the U.S. for Migrants, 2009 to 2013 (Interstate Migration)*</t>
  </si>
  <si>
    <t xml:space="preserve">Ability to Speak English, Place of Birth and Years in the U.S. for Migrants, 2009 to 2013 (Foreign Migration)*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</si>
</sst>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0" fillId="0" borderId="9" xfId="0" applyBorder="1"/>
    <xf numFmtId="0" fontId="10" fillId="0" borderId="2" xfId="9" applyFont="1" applyBorder="1"/>
    <xf numFmtId="0" fontId="10" fillId="0" borderId="0" xfId="9" applyFont="1" applyBorder="1" applyAlignment="1">
      <alignment horizontal="right"/>
    </xf>
    <xf numFmtId="0" fontId="10" fillId="0" borderId="1" xfId="9" applyFont="1" applyBorder="1" applyAlignment="1">
      <alignment horizontal="right"/>
    </xf>
    <xf numFmtId="0" fontId="11" fillId="0" borderId="2" xfId="9" applyFont="1" applyBorder="1"/>
    <xf numFmtId="3" fontId="4" fillId="0" borderId="2" xfId="18" applyNumberFormat="1" applyFont="1" applyBorder="1"/>
    <xf numFmtId="164" fontId="11" fillId="0" borderId="0" xfId="16" applyNumberFormat="1" applyFont="1" applyBorder="1"/>
    <xf numFmtId="3" fontId="11" fillId="0" borderId="2" xfId="9" applyNumberFormat="1" applyFont="1" applyBorder="1"/>
    <xf numFmtId="3" fontId="11" fillId="0" borderId="0" xfId="9" applyNumberFormat="1" applyFont="1" applyBorder="1"/>
    <xf numFmtId="164" fontId="11" fillId="0" borderId="1" xfId="16" applyNumberFormat="1" applyFont="1" applyBorder="1"/>
    <xf numFmtId="0" fontId="11" fillId="0" borderId="2" xfId="9" applyFont="1" applyBorder="1" applyAlignment="1">
      <alignment horizontal="left" wrapText="1" indent="1"/>
    </xf>
    <xf numFmtId="0" fontId="4" fillId="0" borderId="2" xfId="0" applyFont="1" applyBorder="1"/>
    <xf numFmtId="3" fontId="11" fillId="0" borderId="1" xfId="9" applyNumberFormat="1" applyFont="1" applyBorder="1"/>
    <xf numFmtId="0" fontId="4" fillId="0" borderId="1" xfId="0" applyFont="1" applyBorder="1"/>
    <xf numFmtId="0" fontId="11" fillId="0" borderId="3" xfId="9" applyFont="1" applyBorder="1" applyAlignment="1">
      <alignment horizontal="left" wrapText="1" indent="1"/>
    </xf>
    <xf numFmtId="3" fontId="11" fillId="0" borderId="3" xfId="9" applyNumberFormat="1" applyFont="1" applyBorder="1"/>
    <xf numFmtId="3" fontId="11" fillId="0" borderId="4" xfId="9" applyNumberFormat="1" applyFont="1" applyBorder="1"/>
    <xf numFmtId="164" fontId="11" fillId="0" borderId="5" xfId="16" applyNumberFormat="1" applyFont="1" applyBorder="1"/>
    <xf numFmtId="3" fontId="11" fillId="0" borderId="5" xfId="9" applyNumberFormat="1" applyFont="1" applyBorder="1"/>
    <xf numFmtId="0" fontId="4" fillId="0" borderId="0" xfId="0" applyFont="1" applyBorder="1"/>
    <xf numFmtId="0" fontId="10" fillId="0" borderId="10" xfId="9" applyFont="1" applyBorder="1"/>
    <xf numFmtId="0" fontId="11" fillId="0" borderId="10" xfId="9" applyFont="1" applyBorder="1"/>
    <xf numFmtId="0" fontId="11" fillId="0" borderId="10" xfId="9" applyFont="1" applyBorder="1" applyAlignment="1">
      <alignment horizontal="left" wrapText="1" inden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 indent="1"/>
    </xf>
    <xf numFmtId="0" fontId="0" fillId="0" borderId="2" xfId="0" applyFont="1" applyBorder="1" applyAlignment="1">
      <alignment horizontal="left" wrapText="1" indent="1"/>
    </xf>
    <xf numFmtId="0" fontId="0" fillId="0" borderId="2" xfId="0" applyFont="1" applyBorder="1"/>
    <xf numFmtId="0" fontId="0" fillId="0" borderId="1" xfId="0" applyFont="1" applyBorder="1"/>
    <xf numFmtId="3" fontId="11" fillId="0" borderId="2" xfId="0" applyNumberFormat="1" applyFont="1" applyBorder="1" applyAlignment="1">
      <alignment horizontal="right"/>
    </xf>
    <xf numFmtId="37" fontId="11" fillId="0" borderId="1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 wrapText="1" indent="1"/>
    </xf>
    <xf numFmtId="0" fontId="4" fillId="0" borderId="10" xfId="0" applyFont="1" applyBorder="1"/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wrapText="1"/>
    </xf>
    <xf numFmtId="0" fontId="11" fillId="0" borderId="11" xfId="9" applyFont="1" applyBorder="1" applyAlignment="1">
      <alignment horizontal="left" wrapText="1" indent="1"/>
    </xf>
    <xf numFmtId="3" fontId="4" fillId="0" borderId="0" xfId="18" applyNumberFormat="1" applyFont="1" applyBorder="1"/>
    <xf numFmtId="3" fontId="4" fillId="0" borderId="2" xfId="18" applyNumberFormat="1" applyBorder="1"/>
    <xf numFmtId="3" fontId="4" fillId="0" borderId="0" xfId="18" applyNumberFormat="1" applyBorder="1"/>
    <xf numFmtId="3" fontId="4" fillId="0" borderId="0" xfId="18" applyNumberFormat="1"/>
    <xf numFmtId="0" fontId="6" fillId="0" borderId="0" xfId="9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B3" sqref="B3:I3"/>
    </sheetView>
  </sheetViews>
  <sheetFormatPr defaultRowHeight="14.4" x14ac:dyDescent="0.3"/>
  <cols>
    <col min="1" max="1" width="48" customWidth="1"/>
    <col min="2" max="9" width="13.109375" customWidth="1"/>
  </cols>
  <sheetData>
    <row r="1" spans="1:11" ht="14.4" customHeight="1" x14ac:dyDescent="0.3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</row>
    <row r="3" spans="1:11" ht="15.6" x14ac:dyDescent="0.3">
      <c r="A3" s="2" t="s">
        <v>44</v>
      </c>
      <c r="B3" s="55" t="s">
        <v>45</v>
      </c>
      <c r="C3" s="55"/>
      <c r="D3" s="55"/>
      <c r="E3" s="55"/>
      <c r="F3" s="55"/>
      <c r="G3" s="55"/>
      <c r="H3" s="55"/>
      <c r="I3" s="5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  <c r="K5" s="6"/>
    </row>
    <row r="6" spans="1:11" x14ac:dyDescent="0.3">
      <c r="A6" s="11" t="s">
        <v>15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  <c r="K6" s="6"/>
    </row>
    <row r="7" spans="1:11" s="5" customFormat="1" x14ac:dyDescent="0.3">
      <c r="A7" s="11"/>
      <c r="B7" s="4"/>
      <c r="C7" s="12"/>
      <c r="D7" s="13"/>
      <c r="E7" s="4"/>
      <c r="F7" s="12"/>
      <c r="G7" s="13"/>
      <c r="H7" s="4"/>
      <c r="I7" s="13"/>
      <c r="K7" s="6"/>
    </row>
    <row r="8" spans="1:11" x14ac:dyDescent="0.3">
      <c r="A8" s="31" t="s">
        <v>17</v>
      </c>
      <c r="B8" s="17">
        <f>Intra!B8+Inter!B8+Foreign!B8</f>
        <v>10730</v>
      </c>
      <c r="C8" s="18">
        <f>((SQRT((Intra!C8/1.645)^2+(Inter!C8/1.645)^2+(Foreign!C8/1.645)^2))*1.645)</f>
        <v>1031.6927837297303</v>
      </c>
      <c r="D8" s="19">
        <f t="shared" ref="D8:D11" si="0">B8/B$8</f>
        <v>1</v>
      </c>
      <c r="E8" s="17">
        <f>Intra!E8+Inter!E8+Foreign!E8</f>
        <v>8313</v>
      </c>
      <c r="F8" s="18">
        <f>((SQRT((Intra!F8/1.645)^2+(Inter!F8/1.645)^2+(Foreign!F8/1.645)^2))*1.645)</f>
        <v>843.65929142041693</v>
      </c>
      <c r="G8" s="19">
        <f>E8/E$8</f>
        <v>1</v>
      </c>
      <c r="H8" s="38">
        <f>Intra!H8+Inter!H8+Foreign!H8</f>
        <v>2417</v>
      </c>
      <c r="I8" s="39">
        <f>((SQRT((Intra!I8/1.645)^2+(Inter!I8/1.645)^2+(Foreign!I8/1.645)^2))*1.645)</f>
        <v>1332.7231520462153</v>
      </c>
      <c r="K8" s="6"/>
    </row>
    <row r="9" spans="1:11" x14ac:dyDescent="0.3">
      <c r="A9" s="32" t="s">
        <v>18</v>
      </c>
      <c r="B9" s="17">
        <f>Intra!B9+Inter!B9+Foreign!B9</f>
        <v>8511</v>
      </c>
      <c r="C9" s="18">
        <f>((SQRT((Intra!C9/1.645)^2+(Inter!C9/1.645)^2+(Foreign!C9/1.645)^2))*1.645)</f>
        <v>878.8367311395217</v>
      </c>
      <c r="D9" s="19">
        <f t="shared" si="0"/>
        <v>0.7931966449207829</v>
      </c>
      <c r="E9" s="17">
        <f>Intra!E9+Inter!E9+Foreign!E9</f>
        <v>7119</v>
      </c>
      <c r="F9" s="18">
        <f>((SQRT((Intra!F9/1.645)^2+(Inter!F9/1.645)^2+(Foreign!F9/1.645)^2))*1.645)</f>
        <v>772.94048930043766</v>
      </c>
      <c r="G9" s="19">
        <f>E9/E$8</f>
        <v>0.85636954168170332</v>
      </c>
      <c r="H9" s="38">
        <f>Intra!H9+Inter!H9+Foreign!H9</f>
        <v>1392</v>
      </c>
      <c r="I9" s="39">
        <f>((SQRT((Intra!I9/1.645)^2+(Inter!I9/1.645)^2+(Foreign!I9/1.645)^2))*1.645)</f>
        <v>1170.3807072914351</v>
      </c>
      <c r="K9" s="6"/>
    </row>
    <row r="10" spans="1:11" ht="28.8" x14ac:dyDescent="0.3">
      <c r="A10" s="32" t="s">
        <v>19</v>
      </c>
      <c r="B10" s="17">
        <f>Intra!B10+Inter!B10+Foreign!B10</f>
        <v>1501</v>
      </c>
      <c r="C10" s="18">
        <f>((SQRT((Intra!C10/1.645)^2+(Inter!C10/1.645)^2+(Foreign!C10/1.645)^2))*1.645)</f>
        <v>475.71840410057706</v>
      </c>
      <c r="D10" s="19">
        <f t="shared" si="0"/>
        <v>0.13988816402609505</v>
      </c>
      <c r="E10" s="17">
        <f>Intra!E10+Inter!E10+Foreign!E10</f>
        <v>903</v>
      </c>
      <c r="F10" s="18">
        <f>((SQRT((Intra!F10/1.645)^2+(Inter!F10/1.645)^2+(Foreign!F10/1.645)^2))*1.645)</f>
        <v>307.61176830544053</v>
      </c>
      <c r="G10" s="19">
        <f>E10/E$8</f>
        <v>0.10862504511006857</v>
      </c>
      <c r="H10" s="38">
        <f>Intra!H10+Inter!H10+Foreign!H10</f>
        <v>598</v>
      </c>
      <c r="I10" s="39">
        <f>((SQRT((Intra!I10/1.645)^2+(Inter!I10/1.645)^2+(Foreign!I10/1.645)^2))*1.645)</f>
        <v>566.50948800527601</v>
      </c>
      <c r="K10" s="6"/>
    </row>
    <row r="11" spans="1:11" ht="28.8" x14ac:dyDescent="0.3">
      <c r="A11" s="32" t="s">
        <v>20</v>
      </c>
      <c r="B11" s="17">
        <f>Intra!B11+Inter!B11+Foreign!B11</f>
        <v>718</v>
      </c>
      <c r="C11" s="18">
        <f>((SQRT((Intra!C11/1.645)^2+(Inter!C11/1.645)^2+(Foreign!C11/1.645)^2))*1.645)</f>
        <v>258.20340818819568</v>
      </c>
      <c r="D11" s="19">
        <f t="shared" si="0"/>
        <v>6.6915191053122089E-2</v>
      </c>
      <c r="E11" s="17">
        <f>Intra!E11+Inter!E11+Foreign!E11</f>
        <v>291</v>
      </c>
      <c r="F11" s="18">
        <f>((SQRT((Intra!F11/1.645)^2+(Inter!F11/1.645)^2+(Foreign!F11/1.645)^2))*1.645)</f>
        <v>142.20056258679148</v>
      </c>
      <c r="G11" s="19">
        <f>E11/E$8</f>
        <v>3.500541320822808E-2</v>
      </c>
      <c r="H11" s="38">
        <f>Intra!H11+Inter!H11+Foreign!H11</f>
        <v>427</v>
      </c>
      <c r="I11" s="39">
        <f>((SQRT((Intra!I11/1.645)^2+(Inter!I11/1.645)^2+(Foreign!I11/1.645)^2))*1.645)</f>
        <v>294.77109763340093</v>
      </c>
      <c r="K11" s="6"/>
    </row>
    <row r="12" spans="1:11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11" s="5" customFormat="1" x14ac:dyDescent="0.3">
      <c r="A13" s="11" t="s">
        <v>14</v>
      </c>
      <c r="B13" s="4"/>
      <c r="C13" s="12"/>
      <c r="D13" s="13"/>
      <c r="E13" s="4"/>
      <c r="F13" s="12"/>
      <c r="G13" s="13"/>
      <c r="H13" s="4"/>
      <c r="I13" s="13"/>
    </row>
    <row r="14" spans="1:11" x14ac:dyDescent="0.3">
      <c r="A14" s="14" t="s">
        <v>17</v>
      </c>
      <c r="B14" s="17">
        <f>Intra!B14+Inter!B14+Foreign!B14</f>
        <v>11571</v>
      </c>
      <c r="C14" s="18">
        <f>((SQRT((Intra!C14/1.645)^2+(Inter!C14/1.645)^2+(Foreign!C14/1.645)^2))*1.645)</f>
        <v>1016.1156430249462</v>
      </c>
      <c r="D14" s="19">
        <f>B14/B$14</f>
        <v>1</v>
      </c>
      <c r="E14" s="17">
        <f>Intra!E14+Inter!E14+Foreign!E14</f>
        <v>8667</v>
      </c>
      <c r="F14" s="18">
        <f>((SQRT((Intra!F14/1.645)^2+(Inter!F14/1.645)^2+(Foreign!F14/1.645)^2))*1.645)</f>
        <v>852.95076059524092</v>
      </c>
      <c r="G14" s="19">
        <f>E14/E$14</f>
        <v>1</v>
      </c>
      <c r="H14" s="17">
        <f>Intra!H14+Inter!H14+Foreign!H14</f>
        <v>2904</v>
      </c>
      <c r="I14" s="22">
        <f>((SQRT((Intra!I14/1.645)^2+(Inter!I14/1.645)^2+(Foreign!I14/1.645)^2))*1.645)</f>
        <v>1326.6559463553467</v>
      </c>
    </row>
    <row r="15" spans="1:11" ht="28.8" x14ac:dyDescent="0.3">
      <c r="A15" s="20" t="s">
        <v>21</v>
      </c>
      <c r="B15" s="17">
        <f>Intra!B15+Inter!B15+Foreign!B15</f>
        <v>2646</v>
      </c>
      <c r="C15" s="18">
        <f>((SQRT((Intra!C15/1.645)^2+(Inter!C15/1.645)^2+(Foreign!C15/1.645)^2))*1.645)</f>
        <v>488</v>
      </c>
      <c r="D15" s="19">
        <f>B15/B$14</f>
        <v>0.22867513611615245</v>
      </c>
      <c r="E15" s="17">
        <f>Intra!E15+Inter!E15+Foreign!E15</f>
        <v>2728</v>
      </c>
      <c r="F15" s="18">
        <f>((SQRT((Intra!F15/1.645)^2+(Inter!F15/1.645)^2+(Foreign!F15/1.645)^2))*1.645)</f>
        <v>488</v>
      </c>
      <c r="G15" s="19">
        <f>E15/E$14</f>
        <v>0.31475712472597206</v>
      </c>
      <c r="H15" s="17">
        <f>Intra!H15+Inter!H15+Foreign!H15</f>
        <v>-82</v>
      </c>
      <c r="I15" s="22">
        <f>((SQRT((Intra!I15/1.645)^2+(Inter!I15/1.645)^2+(Foreign!I15/1.645)^2))*1.645)</f>
        <v>690.13621843807039</v>
      </c>
    </row>
    <row r="16" spans="1:11" ht="28.8" x14ac:dyDescent="0.3">
      <c r="A16" s="20" t="s">
        <v>22</v>
      </c>
      <c r="B16" s="17">
        <f>Intra!B16+Inter!B16+Foreign!B16</f>
        <v>1579</v>
      </c>
      <c r="C16" s="18">
        <f>((SQRT((Intra!C16/1.645)^2+(Inter!C16/1.645)^2+(Foreign!C16/1.645)^2))*1.645)</f>
        <v>381.7027639407396</v>
      </c>
      <c r="D16" s="19">
        <f t="shared" ref="D16:D20" si="1">B16/B$14</f>
        <v>0.13646184426583702</v>
      </c>
      <c r="E16" s="17">
        <f>Intra!E16+Inter!E16+Foreign!E16</f>
        <v>581</v>
      </c>
      <c r="F16" s="18">
        <f>((SQRT((Intra!F16/1.645)^2+(Inter!F16/1.645)^2+(Foreign!F16/1.645)^2))*1.645)</f>
        <v>265</v>
      </c>
      <c r="G16" s="19">
        <f t="shared" ref="G16:G20" si="2">E16/E$14</f>
        <v>6.7035883235260177E-2</v>
      </c>
      <c r="H16" s="17">
        <f>Intra!H16+Inter!H16+Foreign!H16</f>
        <v>998</v>
      </c>
      <c r="I16" s="22">
        <f>((SQRT((Intra!I16/1.645)^2+(Inter!I16/1.645)^2+(Foreign!I16/1.645)^2))*1.645)</f>
        <v>464.67407932872703</v>
      </c>
    </row>
    <row r="17" spans="1:9" ht="28.8" x14ac:dyDescent="0.3">
      <c r="A17" s="20" t="s">
        <v>23</v>
      </c>
      <c r="B17" s="17">
        <f>Intra!B17+Inter!B17+Foreign!B17</f>
        <v>1202</v>
      </c>
      <c r="C17" s="18">
        <f>((SQRT((Intra!C17/1.645)^2+(Inter!C17/1.645)^2+(Foreign!C17/1.645)^2))*1.645)</f>
        <v>261</v>
      </c>
      <c r="D17" s="19">
        <f t="shared" si="1"/>
        <v>0.10388039063175179</v>
      </c>
      <c r="E17" s="17">
        <f>Intra!E17+Inter!E17+Foreign!E17</f>
        <v>1278</v>
      </c>
      <c r="F17" s="18">
        <f>((SQRT((Intra!F17/1.645)^2+(Inter!F17/1.645)^2+(Foreign!F17/1.645)^2))*1.645)</f>
        <v>256</v>
      </c>
      <c r="G17" s="19">
        <f t="shared" si="2"/>
        <v>0.14745586708203531</v>
      </c>
      <c r="H17" s="17">
        <f>Intra!H17+Inter!H17+Foreign!H17</f>
        <v>-76</v>
      </c>
      <c r="I17" s="22">
        <f>((SQRT((Intra!I17/1.645)^2+(Inter!I17/1.645)^2+(Foreign!I17/1.645)^2))*1.645)</f>
        <v>365.59130186589505</v>
      </c>
    </row>
    <row r="18" spans="1:9" ht="28.8" x14ac:dyDescent="0.3">
      <c r="A18" s="20" t="s">
        <v>24</v>
      </c>
      <c r="B18" s="17">
        <f>Intra!B18+Inter!B18+Foreign!B18</f>
        <v>4127</v>
      </c>
      <c r="C18" s="18">
        <f>((SQRT((Intra!C18/1.645)^2+(Inter!C18/1.645)^2+(Foreign!C18/1.645)^2))*1.645)</f>
        <v>605.65997061057283</v>
      </c>
      <c r="D18" s="19">
        <f t="shared" si="1"/>
        <v>0.35666753089620601</v>
      </c>
      <c r="E18" s="17">
        <f>Intra!E18+Inter!E18+Foreign!E18</f>
        <v>3062</v>
      </c>
      <c r="F18" s="18">
        <f>((SQRT((Intra!F18/1.645)^2+(Inter!F18/1.645)^2+(Foreign!F18/1.645)^2))*1.645)</f>
        <v>538.48769716679703</v>
      </c>
      <c r="G18" s="19">
        <f t="shared" si="2"/>
        <v>0.35329410407292028</v>
      </c>
      <c r="H18" s="17">
        <f>Intra!H18+Inter!H18+Foreign!H18</f>
        <v>1065</v>
      </c>
      <c r="I18" s="22">
        <f>((SQRT((Intra!I18/1.645)^2+(Inter!I18/1.645)^2+(Foreign!I18/1.645)^2))*1.645)</f>
        <v>810.4276648782419</v>
      </c>
    </row>
    <row r="19" spans="1:9" x14ac:dyDescent="0.3">
      <c r="A19" s="20" t="s">
        <v>25</v>
      </c>
      <c r="B19" s="17">
        <f>Intra!B19+Inter!B19+Foreign!B19</f>
        <v>22</v>
      </c>
      <c r="C19" s="18">
        <f>((SQRT((Intra!C19/1.645)^2+(Inter!C19/1.645)^2+(Foreign!C19/1.645)^2))*1.645)</f>
        <v>30.000000000000004</v>
      </c>
      <c r="D19" s="19">
        <f t="shared" si="1"/>
        <v>1.9013049866044422E-3</v>
      </c>
      <c r="E19" s="17">
        <f>Intra!E19+Inter!E19+Foreign!E19</f>
        <v>23</v>
      </c>
      <c r="F19" s="18">
        <f>((SQRT((Intra!F19/1.645)^2+(Inter!F19/1.645)^2+(Foreign!F19/1.645)^2))*1.645)</f>
        <v>28</v>
      </c>
      <c r="G19" s="19">
        <f t="shared" si="2"/>
        <v>2.6537440867658935E-3</v>
      </c>
      <c r="H19" s="17">
        <f>Intra!H19+Inter!H19+Foreign!H19</f>
        <v>-1</v>
      </c>
      <c r="I19" s="22">
        <f>((SQRT((Intra!I19/1.645)^2+(Inter!I19/1.645)^2+(Foreign!I19/1.645)^2))*1.645)</f>
        <v>41.036569057366385</v>
      </c>
    </row>
    <row r="20" spans="1:9" x14ac:dyDescent="0.3">
      <c r="A20" s="20" t="s">
        <v>26</v>
      </c>
      <c r="B20" s="17">
        <f>Intra!B20+Inter!B20+Foreign!B20</f>
        <v>79</v>
      </c>
      <c r="C20" s="18">
        <f>((SQRT((Intra!C20/1.645)^2+(Inter!C20/1.645)^2+(Foreign!C20/1.645)^2))*1.645)</f>
        <v>64.451532177288072</v>
      </c>
      <c r="D20" s="19">
        <f t="shared" si="1"/>
        <v>6.8274133609886782E-3</v>
      </c>
      <c r="E20" s="17">
        <f>Intra!E20+Inter!E20+Foreign!E20</f>
        <v>38</v>
      </c>
      <c r="F20" s="18">
        <f>((SQRT((Intra!F20/1.645)^2+(Inter!F20/1.645)^2+(Foreign!F20/1.645)^2))*1.645)</f>
        <v>34.525353003264136</v>
      </c>
      <c r="G20" s="19">
        <f t="shared" si="2"/>
        <v>4.3844467520479978E-3</v>
      </c>
      <c r="H20" s="17">
        <f>Intra!H20+Inter!H20+Foreign!H20</f>
        <v>41</v>
      </c>
      <c r="I20" s="22">
        <f>((SQRT((Intra!I20/1.645)^2+(Inter!I20/1.645)^2+(Foreign!I20/1.645)^2))*1.645)</f>
        <v>73.11634564172364</v>
      </c>
    </row>
    <row r="21" spans="1:9" s="5" customFormat="1" x14ac:dyDescent="0.3">
      <c r="A21" s="20" t="s">
        <v>27</v>
      </c>
      <c r="B21" s="17">
        <f>Intra!B21+Inter!B21+Foreign!B21</f>
        <v>142</v>
      </c>
      <c r="C21" s="18">
        <f>((SQRT((Intra!C21/1.645)^2+(Inter!C21/1.645)^2+(Foreign!C21/1.645)^2))*1.645)</f>
        <v>107.27068565083378</v>
      </c>
      <c r="D21" s="19">
        <f t="shared" ref="D21:D32" si="3">B21/B$14</f>
        <v>1.2272059458992308E-2</v>
      </c>
      <c r="E21" s="17">
        <f>Intra!E21+Inter!E21+Foreign!E21</f>
        <v>92</v>
      </c>
      <c r="F21" s="18">
        <f>((SQRT((Intra!F21/1.645)^2+(Inter!F21/1.645)^2+(Foreign!F21/1.645)^2))*1.645)</f>
        <v>69.892775020026207</v>
      </c>
      <c r="G21" s="19">
        <f t="shared" ref="G21:G32" si="4">E21/E$14</f>
        <v>1.0614976347063574E-2</v>
      </c>
      <c r="H21" s="17">
        <f>Intra!H21+Inter!H21+Foreign!H21</f>
        <v>50</v>
      </c>
      <c r="I21" s="22">
        <f>((SQRT((Intra!I21/1.645)^2+(Inter!I21/1.645)^2+(Foreign!I21/1.645)^2))*1.645)</f>
        <v>128.03124618623374</v>
      </c>
    </row>
    <row r="22" spans="1:9" s="5" customFormat="1" ht="28.8" x14ac:dyDescent="0.3">
      <c r="A22" s="20" t="s">
        <v>28</v>
      </c>
      <c r="B22" s="17">
        <f>Intra!B22+Inter!B22+Foreign!B22</f>
        <v>156</v>
      </c>
      <c r="C22" s="18">
        <f>((SQRT((Intra!C22/1.645)^2+(Inter!C22/1.645)^2+(Foreign!C22/1.645)^2))*1.645)</f>
        <v>106.15083607772479</v>
      </c>
      <c r="D22" s="19">
        <f t="shared" si="3"/>
        <v>1.3481980814104226E-2</v>
      </c>
      <c r="E22" s="17">
        <f>Intra!E22+Inter!E22+Foreign!E22</f>
        <v>123</v>
      </c>
      <c r="F22" s="18">
        <f>((SQRT((Intra!F22/1.645)^2+(Inter!F22/1.645)^2+(Foreign!F22/1.645)^2))*1.645)</f>
        <v>103.9471019317037</v>
      </c>
      <c r="G22" s="19">
        <f t="shared" si="4"/>
        <v>1.4191761855313257E-2</v>
      </c>
      <c r="H22" s="17">
        <f>Intra!H22+Inter!H22+Foreign!H22</f>
        <v>33</v>
      </c>
      <c r="I22" s="22">
        <f>((SQRT((Intra!I22/1.645)^2+(Inter!I22/1.645)^2+(Foreign!I22/1.645)^2))*1.645)</f>
        <v>148.56984889270097</v>
      </c>
    </row>
    <row r="23" spans="1:9" s="5" customFormat="1" x14ac:dyDescent="0.3">
      <c r="A23" s="20" t="s">
        <v>29</v>
      </c>
      <c r="B23" s="17">
        <f>Intra!B23+Inter!B23+Foreign!B23</f>
        <v>221</v>
      </c>
      <c r="C23" s="18">
        <f>((SQRT((Intra!C23/1.645)^2+(Inter!C23/1.645)^2+(Foreign!C23/1.645)^2))*1.645)</f>
        <v>132.93983601614678</v>
      </c>
      <c r="D23" s="19">
        <f t="shared" si="3"/>
        <v>1.9099472819980989E-2</v>
      </c>
      <c r="E23" s="17">
        <f>Intra!E23+Inter!E23+Foreign!E23</f>
        <v>51</v>
      </c>
      <c r="F23" s="18">
        <f>((SQRT((Intra!F23/1.645)^2+(Inter!F23/1.645)^2+(Foreign!F23/1.645)^2))*1.645)</f>
        <v>49</v>
      </c>
      <c r="G23" s="19">
        <f t="shared" si="4"/>
        <v>5.8843890619591551E-3</v>
      </c>
      <c r="H23" s="17">
        <f>Intra!H23+Inter!H23+Foreign!H23</f>
        <v>170</v>
      </c>
      <c r="I23" s="22">
        <f>((SQRT((Intra!I23/1.645)^2+(Inter!I23/1.645)^2+(Foreign!I23/1.645)^2))*1.645)</f>
        <v>141.68274418573347</v>
      </c>
    </row>
    <row r="24" spans="1:9" s="5" customFormat="1" x14ac:dyDescent="0.3">
      <c r="A24" s="20" t="s">
        <v>30</v>
      </c>
      <c r="B24" s="17">
        <f>Intra!B24+Inter!B24+Foreign!B24</f>
        <v>91</v>
      </c>
      <c r="C24" s="18">
        <f>((SQRT((Intra!C24/1.645)^2+(Inter!C24/1.645)^2+(Foreign!C24/1.645)^2))*1.645)</f>
        <v>65.582009728278379</v>
      </c>
      <c r="D24" s="19">
        <f t="shared" si="3"/>
        <v>7.8644888082274652E-3</v>
      </c>
      <c r="E24" s="17">
        <f>Intra!E24+Inter!E24+Foreign!E24</f>
        <v>21</v>
      </c>
      <c r="F24" s="18">
        <f>((SQRT((Intra!F24/1.645)^2+(Inter!F24/1.645)^2+(Foreign!F24/1.645)^2))*1.645)</f>
        <v>30.000000000000004</v>
      </c>
      <c r="G24" s="19">
        <f t="shared" si="4"/>
        <v>2.4229837313949464E-3</v>
      </c>
      <c r="H24" s="17">
        <f>Intra!H24+Inter!H24+Foreign!H24</f>
        <v>70</v>
      </c>
      <c r="I24" s="22">
        <f>((SQRT((Intra!I24/1.645)^2+(Inter!I24/1.645)^2+(Foreign!I24/1.645)^2))*1.645)</f>
        <v>72.11795892841117</v>
      </c>
    </row>
    <row r="25" spans="1:9" s="5" customFormat="1" x14ac:dyDescent="0.3">
      <c r="A25" s="20" t="s">
        <v>31</v>
      </c>
      <c r="B25" s="17">
        <f>Intra!B25+Inter!B25+Foreign!B25</f>
        <v>240</v>
      </c>
      <c r="C25" s="18">
        <f>((SQRT((Intra!C25/1.645)^2+(Inter!C25/1.645)^2+(Foreign!C25/1.645)^2))*1.645)</f>
        <v>126.81482563170601</v>
      </c>
      <c r="D25" s="19">
        <f t="shared" si="3"/>
        <v>2.0741508944775732E-2</v>
      </c>
      <c r="E25" s="17">
        <f>Intra!E25+Inter!E25+Foreign!E25</f>
        <v>159</v>
      </c>
      <c r="F25" s="18">
        <f>((SQRT((Intra!F25/1.645)^2+(Inter!F25/1.645)^2+(Foreign!F25/1.645)^2))*1.645)</f>
        <v>103.07764064044152</v>
      </c>
      <c r="G25" s="19">
        <f t="shared" si="4"/>
        <v>1.8345448251990307E-2</v>
      </c>
      <c r="H25" s="17">
        <f>Intra!H25+Inter!H25+Foreign!H25</f>
        <v>81</v>
      </c>
      <c r="I25" s="22">
        <f>((SQRT((Intra!I25/1.645)^2+(Inter!I25/1.645)^2+(Foreign!I25/1.645)^2))*1.645)</f>
        <v>163.42276463210379</v>
      </c>
    </row>
    <row r="26" spans="1:9" s="5" customFormat="1" x14ac:dyDescent="0.3">
      <c r="A26" s="20" t="s">
        <v>32</v>
      </c>
      <c r="B26" s="17">
        <f>Intra!B26+Inter!B26+Foreign!B26</f>
        <v>59</v>
      </c>
      <c r="C26" s="18">
        <f>((SQRT((Intra!C26/1.645)^2+(Inter!C26/1.645)^2+(Foreign!C26/1.645)^2))*1.645)</f>
        <v>52</v>
      </c>
      <c r="D26" s="19">
        <f t="shared" si="3"/>
        <v>5.0989542822573678E-3</v>
      </c>
      <c r="E26" s="17">
        <f>Intra!E26+Inter!E26+Foreign!E26</f>
        <v>0</v>
      </c>
      <c r="F26" s="18">
        <f>((SQRT((Intra!F26/1.645)^2+(Inter!F26/1.645)^2+(Foreign!F26/1.645)^2))*1.645)</f>
        <v>0</v>
      </c>
      <c r="G26" s="19">
        <f t="shared" si="4"/>
        <v>0</v>
      </c>
      <c r="H26" s="17">
        <f>Intra!H26+Inter!H26+Foreign!H26</f>
        <v>59</v>
      </c>
      <c r="I26" s="22">
        <f>((SQRT((Intra!I26/1.645)^2+(Inter!I26/1.645)^2+(Foreign!I26/1.645)^2))*1.645)</f>
        <v>52</v>
      </c>
    </row>
    <row r="27" spans="1:9" s="5" customFormat="1" x14ac:dyDescent="0.3">
      <c r="A27" s="20" t="s">
        <v>33</v>
      </c>
      <c r="B27" s="17">
        <f>Intra!B27+Inter!B27+Foreign!B27</f>
        <v>229</v>
      </c>
      <c r="C27" s="18">
        <f>((SQRT((Intra!C27/1.645)^2+(Inter!C27/1.645)^2+(Foreign!C27/1.645)^2))*1.645)</f>
        <v>194.28329830430613</v>
      </c>
      <c r="D27" s="19">
        <f t="shared" si="3"/>
        <v>1.979085645147351E-2</v>
      </c>
      <c r="E27" s="17">
        <f>Intra!E27+Inter!E27+Foreign!E27</f>
        <v>39</v>
      </c>
      <c r="F27" s="18">
        <f>((SQRT((Intra!F27/1.645)^2+(Inter!F27/1.645)^2+(Foreign!F27/1.645)^2))*1.645)</f>
        <v>48.083261120685229</v>
      </c>
      <c r="G27" s="19">
        <f t="shared" si="4"/>
        <v>4.4998269297334718E-3</v>
      </c>
      <c r="H27" s="17">
        <f>Intra!H27+Inter!H27+Foreign!H27</f>
        <v>190</v>
      </c>
      <c r="I27" s="22">
        <f>((SQRT((Intra!I27/1.645)^2+(Inter!I27/1.645)^2+(Foreign!I27/1.645)^2))*1.645)</f>
        <v>200.1449474755733</v>
      </c>
    </row>
    <row r="28" spans="1:9" s="5" customFormat="1" x14ac:dyDescent="0.3">
      <c r="A28" s="20" t="s">
        <v>34</v>
      </c>
      <c r="B28" s="17">
        <f>Intra!B28+Inter!B28+Foreign!B28</f>
        <v>307</v>
      </c>
      <c r="C28" s="18">
        <f>((SQRT((Intra!C28/1.645)^2+(Inter!C28/1.645)^2+(Foreign!C28/1.645)^2))*1.645)</f>
        <v>271.26923894905593</v>
      </c>
      <c r="D28" s="19">
        <f t="shared" si="3"/>
        <v>2.6531846858525623E-2</v>
      </c>
      <c r="E28" s="17">
        <f>Intra!E28+Inter!E28+Foreign!E28</f>
        <v>190</v>
      </c>
      <c r="F28" s="18">
        <f>((SQRT((Intra!F28/1.645)^2+(Inter!F28/1.645)^2+(Foreign!F28/1.645)^2))*1.645)</f>
        <v>95.707888912043188</v>
      </c>
      <c r="G28" s="19">
        <f t="shared" si="4"/>
        <v>2.1922233760239992E-2</v>
      </c>
      <c r="H28" s="17">
        <f>Intra!H28+Inter!H28+Foreign!H28</f>
        <v>117</v>
      </c>
      <c r="I28" s="22">
        <f>((SQRT((Intra!I28/1.645)^2+(Inter!I28/1.645)^2+(Foreign!I28/1.645)^2))*1.645)</f>
        <v>287.65778279059305</v>
      </c>
    </row>
    <row r="29" spans="1:9" s="5" customFormat="1" x14ac:dyDescent="0.3">
      <c r="A29" s="20" t="s">
        <v>35</v>
      </c>
      <c r="B29" s="17">
        <f>Intra!B29+Inter!B29+Foreign!B29</f>
        <v>124</v>
      </c>
      <c r="C29" s="18">
        <f>((SQRT((Intra!C29/1.645)^2+(Inter!C29/1.645)^2+(Foreign!C29/1.645)^2))*1.645)</f>
        <v>92.282175960474618</v>
      </c>
      <c r="D29" s="19">
        <f t="shared" si="3"/>
        <v>1.0716446288134129E-2</v>
      </c>
      <c r="E29" s="17">
        <f>Intra!E29+Inter!E29+Foreign!E29</f>
        <v>77</v>
      </c>
      <c r="F29" s="18">
        <f>((SQRT((Intra!F29/1.645)^2+(Inter!F29/1.645)^2+(Foreign!F29/1.645)^2))*1.645)</f>
        <v>82</v>
      </c>
      <c r="G29" s="19">
        <f t="shared" si="4"/>
        <v>8.8842736817814696E-3</v>
      </c>
      <c r="H29" s="17">
        <f>Intra!H29+Inter!H29+Foreign!H29</f>
        <v>47</v>
      </c>
      <c r="I29" s="22">
        <f>((SQRT((Intra!I29/1.645)^2+(Inter!I29/1.645)^2+(Foreign!I29/1.645)^2))*1.645)</f>
        <v>123.45039489608772</v>
      </c>
    </row>
    <row r="30" spans="1:9" x14ac:dyDescent="0.3">
      <c r="A30" s="34" t="s">
        <v>36</v>
      </c>
      <c r="B30" s="17">
        <f>Intra!B30+Inter!B30+Foreign!B30</f>
        <v>119</v>
      </c>
      <c r="C30" s="18">
        <f>((SQRT((Intra!C30/1.645)^2+(Inter!C30/1.645)^2+(Foreign!C30/1.645)^2))*1.645)</f>
        <v>68.622153857191037</v>
      </c>
      <c r="D30" s="19">
        <f t="shared" si="3"/>
        <v>1.02843315184513E-2</v>
      </c>
      <c r="E30" s="17">
        <f>Intra!E30+Inter!E30+Foreign!E30</f>
        <v>73</v>
      </c>
      <c r="F30" s="18">
        <f>((SQRT((Intra!F30/1.645)^2+(Inter!F30/1.645)^2+(Foreign!F30/1.645)^2))*1.645)</f>
        <v>95</v>
      </c>
      <c r="G30" s="19">
        <f t="shared" si="4"/>
        <v>8.4227529710395755E-3</v>
      </c>
      <c r="H30" s="17">
        <f>Intra!H30+Inter!H30+Foreign!H30</f>
        <v>46</v>
      </c>
      <c r="I30" s="22">
        <f>((SQRT((Intra!I30/1.645)^2+(Inter!I30/1.645)^2+(Foreign!I30/1.645)^2))*1.645)</f>
        <v>117.19214990774766</v>
      </c>
    </row>
    <row r="31" spans="1:9" s="5" customFormat="1" x14ac:dyDescent="0.3">
      <c r="A31" s="35" t="s">
        <v>38</v>
      </c>
      <c r="B31" s="17">
        <f>Intra!B31+Inter!B31+Foreign!B31</f>
        <v>228</v>
      </c>
      <c r="C31" s="18">
        <f>((SQRT((Intra!C31/1.645)^2+(Inter!C31/1.645)^2+(Foreign!C31/1.645)^2))*1.645)</f>
        <v>140.6733805664739</v>
      </c>
      <c r="D31" s="19">
        <f t="shared" si="3"/>
        <v>1.9704433497536946E-2</v>
      </c>
      <c r="E31" s="17">
        <f>Intra!E31+Inter!E31+Foreign!E31</f>
        <v>132</v>
      </c>
      <c r="F31" s="18">
        <f>((SQRT((Intra!F31/1.645)^2+(Inter!F31/1.645)^2+(Foreign!F31/1.645)^2))*1.645)</f>
        <v>75.471849056452825</v>
      </c>
      <c r="G31" s="19">
        <f t="shared" si="4"/>
        <v>1.5230183454482521E-2</v>
      </c>
      <c r="H31" s="17">
        <f>Intra!H31+Inter!H31+Foreign!H31</f>
        <v>96</v>
      </c>
      <c r="I31" s="22">
        <f>((SQRT((Intra!I31/1.645)^2+(Inter!I31/1.645)^2+(Foreign!I31/1.645)^2))*1.645)</f>
        <v>159.64022049596397</v>
      </c>
    </row>
    <row r="32" spans="1:9" s="5" customFormat="1" x14ac:dyDescent="0.3">
      <c r="A32" s="34" t="s">
        <v>37</v>
      </c>
      <c r="B32" s="17">
        <f>Intra!B32+Inter!B32+Foreign!B32</f>
        <v>0</v>
      </c>
      <c r="C32" s="18">
        <f>((SQRT((Intra!C32/1.645)^2+(Inter!C32/1.645)^2+(Foreign!C32/1.645)^2))*1.645)</f>
        <v>0</v>
      </c>
      <c r="D32" s="19">
        <f t="shared" si="3"/>
        <v>0</v>
      </c>
      <c r="E32" s="17">
        <f>Intra!E32+Inter!E32+Foreign!E32</f>
        <v>0</v>
      </c>
      <c r="F32" s="18">
        <f>((SQRT((Intra!F32/1.645)^2+(Inter!F32/1.645)^2+(Foreign!F32/1.645)^2))*1.645)</f>
        <v>0</v>
      </c>
      <c r="G32" s="19">
        <f t="shared" si="4"/>
        <v>0</v>
      </c>
      <c r="H32" s="17">
        <f>Intra!H32+Inter!H32+Foreign!H32</f>
        <v>0</v>
      </c>
      <c r="I32" s="22">
        <f>((SQRT((Intra!I32/1.645)^2+(Inter!I32/1.645)^2+(Foreign!I32/1.645)^2))*1.645)</f>
        <v>0</v>
      </c>
    </row>
    <row r="33" spans="1:9" s="5" customFormat="1" x14ac:dyDescent="0.3">
      <c r="A33" s="33"/>
      <c r="B33" s="21"/>
      <c r="C33" s="29"/>
      <c r="D33" s="23"/>
      <c r="E33" s="21"/>
      <c r="F33" s="29"/>
      <c r="G33" s="23"/>
      <c r="H33" s="36"/>
      <c r="I33" s="37"/>
    </row>
    <row r="34" spans="1:9" x14ac:dyDescent="0.3">
      <c r="A34" s="11" t="s">
        <v>13</v>
      </c>
      <c r="B34" s="4"/>
      <c r="C34" s="12"/>
      <c r="D34" s="13"/>
      <c r="E34" s="4"/>
      <c r="F34" s="12"/>
      <c r="G34" s="13"/>
      <c r="H34" s="4"/>
      <c r="I34" s="13"/>
    </row>
    <row r="35" spans="1:9" x14ac:dyDescent="0.3">
      <c r="A35" s="14" t="s">
        <v>17</v>
      </c>
      <c r="B35" s="17">
        <f>Intra!B35+Inter!B35+Foreign!B35</f>
        <v>11571</v>
      </c>
      <c r="C35" s="18">
        <f>((SQRT((Intra!C35/1.645)^2+(Inter!C35/1.645)^2+(Foreign!C35/1.645)^2))*1.645)</f>
        <v>1053.146713426007</v>
      </c>
      <c r="D35" s="19">
        <f>B35/B$35</f>
        <v>1</v>
      </c>
      <c r="E35" s="17">
        <f>Intra!E35+Inter!E35+Foreign!E35</f>
        <v>8667</v>
      </c>
      <c r="F35" s="18">
        <f>((SQRT((Intra!F35/1.645)^2+(Inter!F35/1.645)^2+(Foreign!F35/1.645)^2))*1.645)</f>
        <v>908.1024171314599</v>
      </c>
      <c r="G35" s="19">
        <f>E35/E$35</f>
        <v>1</v>
      </c>
      <c r="H35" s="17">
        <f>Intra!H35+Inter!H35+Foreign!H35</f>
        <v>2904</v>
      </c>
      <c r="I35" s="22">
        <f>((SQRT((Intra!I35/1.645)^2+(Inter!I35/1.645)^2+(Foreign!I35/1.645)^2))*1.645)</f>
        <v>1390.5998705594648</v>
      </c>
    </row>
    <row r="36" spans="1:9" ht="28.8" x14ac:dyDescent="0.3">
      <c r="A36" s="20" t="s">
        <v>39</v>
      </c>
      <c r="B36" s="17">
        <f>Intra!B36+Inter!B36+Foreign!B36</f>
        <v>9509</v>
      </c>
      <c r="C36" s="18">
        <f>((SQRT((Intra!C36/1.645)^2+(Inter!C36/1.645)^2+(Foreign!C36/1.645)^2))*1.645)</f>
        <v>971.05818569228893</v>
      </c>
      <c r="D36" s="19">
        <f t="shared" ref="D36:D39" si="5">B36/B$35</f>
        <v>0.82179586898280188</v>
      </c>
      <c r="E36" s="17">
        <f>Intra!E36+Inter!E36+Foreign!E36</f>
        <v>7649</v>
      </c>
      <c r="F36" s="18">
        <f>((SQRT((Intra!F36/1.645)^2+(Inter!F36/1.645)^2+(Foreign!F36/1.645)^2))*1.645)</f>
        <v>868.36916112906727</v>
      </c>
      <c r="G36" s="19">
        <f t="shared" ref="G36:G39" si="6">E36/E$35</f>
        <v>0.88254297911618784</v>
      </c>
      <c r="H36" s="17">
        <f>Intra!H36+Inter!H36+Foreign!H36</f>
        <v>1860</v>
      </c>
      <c r="I36" s="22">
        <f>((SQRT((Intra!I36/1.645)^2+(Inter!I36/1.645)^2+(Foreign!I36/1.645)^2))*1.645)</f>
        <v>1302.6968181430398</v>
      </c>
    </row>
    <row r="37" spans="1:9" ht="28.8" x14ac:dyDescent="0.3">
      <c r="A37" s="20" t="s">
        <v>40</v>
      </c>
      <c r="B37" s="17">
        <f>Intra!B37+Inter!B37+Foreign!B37</f>
        <v>721</v>
      </c>
      <c r="C37" s="18">
        <f>((SQRT((Intra!C37/1.645)^2+(Inter!C37/1.645)^2+(Foreign!C37/1.645)^2))*1.645)</f>
        <v>229.39267643061316</v>
      </c>
      <c r="D37" s="19">
        <f t="shared" si="5"/>
        <v>6.2310949788263764E-2</v>
      </c>
      <c r="E37" s="17">
        <f>Intra!E37+Inter!E37+Foreign!E37</f>
        <v>155</v>
      </c>
      <c r="F37" s="18">
        <f>((SQRT((Intra!F37/1.645)^2+(Inter!F37/1.645)^2+(Foreign!F37/1.645)^2))*1.645)</f>
        <v>91.214034007931048</v>
      </c>
      <c r="G37" s="19">
        <f t="shared" si="6"/>
        <v>1.7883927541248415E-2</v>
      </c>
      <c r="H37" s="17">
        <f>Intra!H37+Inter!H37+Foreign!H37</f>
        <v>566</v>
      </c>
      <c r="I37" s="22">
        <f>((SQRT((Intra!I37/1.645)^2+(Inter!I37/1.645)^2+(Foreign!I37/1.645)^2))*1.645)</f>
        <v>246.86230980042296</v>
      </c>
    </row>
    <row r="38" spans="1:9" ht="28.8" x14ac:dyDescent="0.3">
      <c r="A38" s="20" t="s">
        <v>41</v>
      </c>
      <c r="B38" s="17">
        <f>Intra!B38+Inter!B38+Foreign!B38</f>
        <v>616</v>
      </c>
      <c r="C38" s="18">
        <f>((SQRT((Intra!C38/1.645)^2+(Inter!C38/1.645)^2+(Foreign!C38/1.645)^2))*1.645)</f>
        <v>265.39404665515769</v>
      </c>
      <c r="D38" s="19">
        <f t="shared" si="5"/>
        <v>5.3236539624924382E-2</v>
      </c>
      <c r="E38" s="17">
        <f>Intra!E38+Inter!E38+Foreign!E38</f>
        <v>370</v>
      </c>
      <c r="F38" s="18">
        <f>((SQRT((Intra!F38/1.645)^2+(Inter!F38/1.645)^2+(Foreign!F38/1.645)^2))*1.645)</f>
        <v>174.26416728633575</v>
      </c>
      <c r="G38" s="19">
        <f t="shared" si="6"/>
        <v>4.2690665743625247E-2</v>
      </c>
      <c r="H38" s="17">
        <f>Intra!H38+Inter!H38+Foreign!H38</f>
        <v>246</v>
      </c>
      <c r="I38" s="22">
        <f>((SQRT((Intra!I38/1.645)^2+(Inter!I38/1.645)^2+(Foreign!I38/1.645)^2))*1.645)</f>
        <v>317.49330701606925</v>
      </c>
    </row>
    <row r="39" spans="1:9" ht="28.8" x14ac:dyDescent="0.3">
      <c r="A39" s="24" t="s">
        <v>42</v>
      </c>
      <c r="B39" s="25">
        <f>Intra!B39+Inter!B39+Foreign!B39</f>
        <v>662</v>
      </c>
      <c r="C39" s="26">
        <f>((SQRT((Intra!C39/1.645)^2+(Inter!C39/1.645)^2+(Foreign!C39/1.645)^2))*1.645)</f>
        <v>203.03940504246955</v>
      </c>
      <c r="D39" s="27">
        <f t="shared" si="5"/>
        <v>5.7211995506006398E-2</v>
      </c>
      <c r="E39" s="25">
        <f>Intra!E39+Inter!E39+Foreign!E39</f>
        <v>493</v>
      </c>
      <c r="F39" s="26">
        <f>((SQRT((Intra!F39/1.645)^2+(Inter!F39/1.645)^2+(Foreign!F39/1.645)^2))*1.645)</f>
        <v>180.20542649685245</v>
      </c>
      <c r="G39" s="27">
        <f t="shared" si="6"/>
        <v>5.6882427598938502E-2</v>
      </c>
      <c r="H39" s="25">
        <f>Intra!H39+Inter!H39+Foreign!H39</f>
        <v>169</v>
      </c>
      <c r="I39" s="28">
        <f>((SQRT((Intra!I39/1.645)^2+(Inter!I39/1.645)^2+(Foreign!I39/1.645)^2))*1.645)</f>
        <v>271.47558958203314</v>
      </c>
    </row>
    <row r="41" spans="1:9" x14ac:dyDescent="0.3">
      <c r="A41" s="7" t="s">
        <v>5</v>
      </c>
    </row>
    <row r="42" spans="1:9" ht="28.95" customHeight="1" x14ac:dyDescent="0.3">
      <c r="A42" s="49" t="s">
        <v>11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9" t="s">
        <v>16</v>
      </c>
    </row>
    <row r="44" spans="1:9" x14ac:dyDescent="0.3">
      <c r="A44" s="7" t="s">
        <v>12</v>
      </c>
    </row>
  </sheetData>
  <mergeCells count="6">
    <mergeCell ref="A42:I42"/>
    <mergeCell ref="A1:K1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.109375" style="1" customWidth="1"/>
    <col min="10" max="16384" width="8.88671875" style="1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Total!A3</f>
        <v>Frederick County</v>
      </c>
      <c r="B3" s="55" t="s">
        <v>46</v>
      </c>
      <c r="C3" s="55"/>
      <c r="D3" s="55"/>
      <c r="E3" s="55"/>
      <c r="F3" s="55"/>
      <c r="G3" s="55"/>
      <c r="H3" s="55"/>
      <c r="I3" s="55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0"/>
      <c r="B5" s="52" t="s">
        <v>0</v>
      </c>
      <c r="C5" s="53"/>
      <c r="D5" s="54"/>
      <c r="E5" s="52" t="s">
        <v>10</v>
      </c>
      <c r="F5" s="53"/>
      <c r="G5" s="54"/>
      <c r="H5" s="52" t="s">
        <v>1</v>
      </c>
      <c r="I5" s="54"/>
    </row>
    <row r="6" spans="1:9" x14ac:dyDescent="0.3">
      <c r="A6" s="30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s="5" customFormat="1" x14ac:dyDescent="0.3">
      <c r="A7" s="30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15">
        <v>5302</v>
      </c>
      <c r="C8" s="45">
        <v>779</v>
      </c>
      <c r="D8" s="19">
        <f>B8/B$8</f>
        <v>1</v>
      </c>
      <c r="E8" s="15">
        <v>5107</v>
      </c>
      <c r="F8" s="45">
        <v>631</v>
      </c>
      <c r="G8" s="19">
        <f t="shared" ref="G8:G10" si="0">E8/E$8</f>
        <v>1</v>
      </c>
      <c r="H8" s="38">
        <f t="shared" ref="H8:H11" si="1">B8-E8</f>
        <v>195</v>
      </c>
      <c r="I8" s="39">
        <f>((SQRT((C8/1.645)^2+(F8/1.645)^2)))*1.645</f>
        <v>1002.4978802970109</v>
      </c>
    </row>
    <row r="9" spans="1:9" x14ac:dyDescent="0.3">
      <c r="A9" s="32" t="str">
        <f>Total!A9</f>
        <v>Speak only English</v>
      </c>
      <c r="B9" s="15">
        <v>4339</v>
      </c>
      <c r="C9" s="45">
        <v>657</v>
      </c>
      <c r="D9" s="19">
        <f>B9/B$8</f>
        <v>0.81837042625424372</v>
      </c>
      <c r="E9" s="15">
        <v>4206</v>
      </c>
      <c r="F9" s="45">
        <v>554</v>
      </c>
      <c r="G9" s="19">
        <f t="shared" si="0"/>
        <v>0.8235754846289407</v>
      </c>
      <c r="H9" s="38">
        <f t="shared" si="1"/>
        <v>133</v>
      </c>
      <c r="I9" s="39">
        <f t="shared" ref="I9:I11" si="2">((SQRT((C9/1.645)^2+(F9/1.645)^2)))*1.645</f>
        <v>859.39804514555408</v>
      </c>
    </row>
    <row r="10" spans="1:9" ht="28.8" x14ac:dyDescent="0.3">
      <c r="A10" s="32" t="str">
        <f>Total!A10</f>
        <v>Speak a language other than English, speak English "very well"</v>
      </c>
      <c r="B10" s="15">
        <v>802</v>
      </c>
      <c r="C10" s="45">
        <v>404</v>
      </c>
      <c r="D10" s="19">
        <f>B10/B$8</f>
        <v>0.15126367408525085</v>
      </c>
      <c r="E10" s="15">
        <v>628</v>
      </c>
      <c r="F10" s="45">
        <v>268</v>
      </c>
      <c r="G10" s="19">
        <f t="shared" si="0"/>
        <v>0.12296847464264735</v>
      </c>
      <c r="H10" s="38">
        <f t="shared" si="1"/>
        <v>174</v>
      </c>
      <c r="I10" s="39">
        <f t="shared" si="2"/>
        <v>484.80924083602196</v>
      </c>
    </row>
    <row r="11" spans="1:9" ht="28.8" x14ac:dyDescent="0.3">
      <c r="A11" s="32" t="str">
        <f>Total!A11</f>
        <v>Speak a language other than English, speak English less than "very well"</v>
      </c>
      <c r="B11" s="15">
        <v>161</v>
      </c>
      <c r="C11" s="45">
        <v>112</v>
      </c>
      <c r="D11" s="19">
        <f>B11/B$8</f>
        <v>3.0365899660505468E-2</v>
      </c>
      <c r="E11" s="15">
        <v>273</v>
      </c>
      <c r="F11" s="45">
        <v>139</v>
      </c>
      <c r="G11" s="19">
        <f>E11/E$8</f>
        <v>5.3456040728411987E-2</v>
      </c>
      <c r="H11" s="38">
        <f t="shared" si="1"/>
        <v>-112</v>
      </c>
      <c r="I11" s="39">
        <f t="shared" si="2"/>
        <v>178.50770291502832</v>
      </c>
    </row>
    <row r="12" spans="1:9" x14ac:dyDescent="0.3">
      <c r="A12" s="4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30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6">
        <v>5662</v>
      </c>
      <c r="C14" s="47">
        <v>749</v>
      </c>
      <c r="D14" s="19">
        <f>B14/B$14</f>
        <v>1</v>
      </c>
      <c r="E14" s="48">
        <v>5347</v>
      </c>
      <c r="F14" s="48">
        <v>630</v>
      </c>
      <c r="G14" s="19">
        <f>E14/E$14</f>
        <v>1</v>
      </c>
      <c r="H14" s="17">
        <f t="shared" ref="H14:H20" si="3">B14-E14</f>
        <v>315</v>
      </c>
      <c r="I14" s="22">
        <f t="shared" ref="I14:I20" si="4">((SQRT((C14/1.645)^2+(F14/1.645)^2)))*1.645</f>
        <v>978.72416951866489</v>
      </c>
    </row>
    <row r="15" spans="1:9" ht="28.8" x14ac:dyDescent="0.3">
      <c r="A15" s="32" t="str">
        <f>Total!A15</f>
        <v>Same state as current residence and residence 1 year ago</v>
      </c>
      <c r="B15" s="46">
        <v>2646</v>
      </c>
      <c r="C15" s="47">
        <v>488</v>
      </c>
      <c r="D15" s="19">
        <f>B15/B$14</f>
        <v>0.46732603320381488</v>
      </c>
      <c r="E15" s="48">
        <v>2728</v>
      </c>
      <c r="F15" s="48">
        <v>488</v>
      </c>
      <c r="G15" s="19">
        <f>E15/E$14</f>
        <v>0.51019263138208337</v>
      </c>
      <c r="H15" s="17">
        <f t="shared" si="3"/>
        <v>-82</v>
      </c>
      <c r="I15" s="22">
        <f t="shared" si="4"/>
        <v>690.13621843807039</v>
      </c>
    </row>
    <row r="16" spans="1:9" ht="28.8" x14ac:dyDescent="0.3">
      <c r="A16" s="32" t="str">
        <f>Total!A16</f>
        <v>Same state as current residence, different state from residence 1 year ago</v>
      </c>
      <c r="B16" s="46">
        <v>0</v>
      </c>
      <c r="C16" s="47">
        <v>0</v>
      </c>
      <c r="D16" s="19">
        <f t="shared" ref="D16:D32" si="5">B16/B$14</f>
        <v>0</v>
      </c>
      <c r="E16" s="48">
        <v>0</v>
      </c>
      <c r="F16" s="48">
        <v>0</v>
      </c>
      <c r="G16" s="19">
        <f t="shared" ref="G16:G32" si="6">E16/E$14</f>
        <v>0</v>
      </c>
      <c r="H16" s="17">
        <f t="shared" si="3"/>
        <v>0</v>
      </c>
      <c r="I16" s="22">
        <f t="shared" si="4"/>
        <v>0</v>
      </c>
    </row>
    <row r="17" spans="1:9" ht="28.8" x14ac:dyDescent="0.3">
      <c r="A17" s="32" t="str">
        <f>Total!A17</f>
        <v>Different state than current residence, same state as residence 1 year ago</v>
      </c>
      <c r="B17" s="46">
        <v>0</v>
      </c>
      <c r="C17" s="47">
        <v>0</v>
      </c>
      <c r="D17" s="19">
        <f t="shared" si="5"/>
        <v>0</v>
      </c>
      <c r="E17" s="48">
        <v>0</v>
      </c>
      <c r="F17" s="48">
        <v>0</v>
      </c>
      <c r="G17" s="19">
        <f t="shared" si="6"/>
        <v>0</v>
      </c>
      <c r="H17" s="17">
        <f t="shared" si="3"/>
        <v>0</v>
      </c>
      <c r="I17" s="22">
        <f t="shared" si="4"/>
        <v>0</v>
      </c>
    </row>
    <row r="18" spans="1:9" ht="28.8" x14ac:dyDescent="0.3">
      <c r="A18" s="32" t="str">
        <f>Total!A18</f>
        <v>Different state than current residence or residence 1 year ago</v>
      </c>
      <c r="B18" s="46">
        <v>2272</v>
      </c>
      <c r="C18" s="47">
        <v>482</v>
      </c>
      <c r="D18" s="19">
        <f t="shared" si="5"/>
        <v>0.40127163546450018</v>
      </c>
      <c r="E18" s="48">
        <v>1871</v>
      </c>
      <c r="F18" s="48">
        <v>337</v>
      </c>
      <c r="G18" s="19">
        <f t="shared" si="6"/>
        <v>0.34991584065831305</v>
      </c>
      <c r="H18" s="17">
        <f t="shared" si="3"/>
        <v>401</v>
      </c>
      <c r="I18" s="22">
        <f t="shared" si="4"/>
        <v>588.12668703264944</v>
      </c>
    </row>
    <row r="19" spans="1:9" x14ac:dyDescent="0.3">
      <c r="A19" s="32" t="str">
        <f>Total!A19</f>
        <v>Born in U.S. Island Area</v>
      </c>
      <c r="B19" s="46">
        <v>0</v>
      </c>
      <c r="C19" s="47">
        <v>0</v>
      </c>
      <c r="D19" s="19">
        <f t="shared" si="5"/>
        <v>0</v>
      </c>
      <c r="E19" s="48">
        <v>0</v>
      </c>
      <c r="F19" s="48">
        <v>0</v>
      </c>
      <c r="G19" s="19">
        <f t="shared" si="6"/>
        <v>0</v>
      </c>
      <c r="H19" s="17">
        <f t="shared" si="3"/>
        <v>0</v>
      </c>
      <c r="I19" s="22">
        <f t="shared" si="4"/>
        <v>0</v>
      </c>
    </row>
    <row r="20" spans="1:9" x14ac:dyDescent="0.3">
      <c r="A20" s="32" t="str">
        <f>Total!A20</f>
        <v>Born in Germany</v>
      </c>
      <c r="B20" s="46">
        <v>30</v>
      </c>
      <c r="C20" s="47">
        <v>33</v>
      </c>
      <c r="D20" s="19">
        <f t="shared" si="5"/>
        <v>5.2984811020840693E-3</v>
      </c>
      <c r="E20" s="48">
        <v>35</v>
      </c>
      <c r="F20" s="48">
        <v>34</v>
      </c>
      <c r="G20" s="19">
        <f t="shared" si="6"/>
        <v>6.5457265756498975E-3</v>
      </c>
      <c r="H20" s="17">
        <f t="shared" si="3"/>
        <v>-5</v>
      </c>
      <c r="I20" s="22">
        <f t="shared" si="4"/>
        <v>47.38143096192853</v>
      </c>
    </row>
    <row r="21" spans="1:9" s="5" customFormat="1" x14ac:dyDescent="0.3">
      <c r="A21" s="32" t="str">
        <f>Total!A21</f>
        <v>Born in remainder of Europe</v>
      </c>
      <c r="B21" s="46">
        <v>85</v>
      </c>
      <c r="C21" s="47">
        <v>95</v>
      </c>
      <c r="D21" s="19">
        <f t="shared" si="5"/>
        <v>1.501236312257153E-2</v>
      </c>
      <c r="E21" s="48">
        <v>75</v>
      </c>
      <c r="F21" s="48">
        <v>66</v>
      </c>
      <c r="G21" s="19">
        <f t="shared" si="6"/>
        <v>1.4026556947821208E-2</v>
      </c>
      <c r="H21" s="17">
        <f t="shared" ref="H21:H32" si="7">B21-E21</f>
        <v>10</v>
      </c>
      <c r="I21" s="22">
        <f t="shared" ref="I21:I32" si="8">((SQRT((C21/1.645)^2+(F21/1.645)^2)))*1.645</f>
        <v>115.67627241573787</v>
      </c>
    </row>
    <row r="22" spans="1:9" s="5" customFormat="1" ht="28.8" x14ac:dyDescent="0.3">
      <c r="A22" s="32" t="str">
        <f>Total!A22</f>
        <v>Born in China (People's Republic, Hong Kong, Macau, Paracel Islands, or Taiwan)</v>
      </c>
      <c r="B22" s="46">
        <v>0</v>
      </c>
      <c r="C22" s="47">
        <v>0</v>
      </c>
      <c r="D22" s="19">
        <f t="shared" si="5"/>
        <v>0</v>
      </c>
      <c r="E22" s="48">
        <v>69</v>
      </c>
      <c r="F22" s="48">
        <v>74</v>
      </c>
      <c r="G22" s="19">
        <f t="shared" si="6"/>
        <v>1.2904432391995511E-2</v>
      </c>
      <c r="H22" s="17">
        <f t="shared" si="7"/>
        <v>-69</v>
      </c>
      <c r="I22" s="22">
        <f t="shared" si="8"/>
        <v>74</v>
      </c>
    </row>
    <row r="23" spans="1:9" s="5" customFormat="1" x14ac:dyDescent="0.3">
      <c r="A23" s="32" t="str">
        <f>Total!A23</f>
        <v>Born in India</v>
      </c>
      <c r="B23" s="46">
        <v>46</v>
      </c>
      <c r="C23" s="47">
        <v>68</v>
      </c>
      <c r="D23" s="19">
        <f t="shared" si="5"/>
        <v>8.1243376898622391E-3</v>
      </c>
      <c r="E23" s="48">
        <v>51</v>
      </c>
      <c r="F23" s="48">
        <v>49</v>
      </c>
      <c r="G23" s="19">
        <f t="shared" si="6"/>
        <v>9.5380587245184213E-3</v>
      </c>
      <c r="H23" s="17">
        <f t="shared" si="7"/>
        <v>-5</v>
      </c>
      <c r="I23" s="22">
        <f t="shared" si="8"/>
        <v>83.815273071201048</v>
      </c>
    </row>
    <row r="24" spans="1:9" s="5" customFormat="1" x14ac:dyDescent="0.3">
      <c r="A24" s="32" t="str">
        <f>Total!A24</f>
        <v>Born in the Philippines</v>
      </c>
      <c r="B24" s="46">
        <v>18</v>
      </c>
      <c r="C24" s="47">
        <v>21</v>
      </c>
      <c r="D24" s="19">
        <f t="shared" si="5"/>
        <v>3.1790886612504416E-3</v>
      </c>
      <c r="E24" s="48">
        <v>21</v>
      </c>
      <c r="F24" s="48">
        <v>30</v>
      </c>
      <c r="G24" s="19">
        <f t="shared" si="6"/>
        <v>3.9274359453899382E-3</v>
      </c>
      <c r="H24" s="17">
        <f t="shared" si="7"/>
        <v>-3</v>
      </c>
      <c r="I24" s="22">
        <f t="shared" si="8"/>
        <v>36.61966684720111</v>
      </c>
    </row>
    <row r="25" spans="1:9" s="5" customFormat="1" x14ac:dyDescent="0.3">
      <c r="A25" s="32" t="str">
        <f>Total!A25</f>
        <v>Born in remainder of Asia</v>
      </c>
      <c r="B25" s="46">
        <v>106</v>
      </c>
      <c r="C25" s="47">
        <v>91</v>
      </c>
      <c r="D25" s="19">
        <f t="shared" si="5"/>
        <v>1.8721299894030378E-2</v>
      </c>
      <c r="E25" s="48">
        <v>56</v>
      </c>
      <c r="F25" s="48">
        <v>52</v>
      </c>
      <c r="G25" s="19">
        <f t="shared" si="6"/>
        <v>1.0473162521039836E-2</v>
      </c>
      <c r="H25" s="17">
        <f t="shared" si="7"/>
        <v>50</v>
      </c>
      <c r="I25" s="22">
        <f t="shared" si="8"/>
        <v>104.80935072788114</v>
      </c>
    </row>
    <row r="26" spans="1:9" s="5" customFormat="1" x14ac:dyDescent="0.3">
      <c r="A26" s="32" t="str">
        <f>Total!A26</f>
        <v>Born in Northern America</v>
      </c>
      <c r="B26" s="46">
        <v>0</v>
      </c>
      <c r="C26" s="47">
        <v>0</v>
      </c>
      <c r="D26" s="19">
        <f t="shared" si="5"/>
        <v>0</v>
      </c>
      <c r="E26" s="48">
        <v>0</v>
      </c>
      <c r="F26" s="48">
        <v>0</v>
      </c>
      <c r="G26" s="19">
        <f t="shared" si="6"/>
        <v>0</v>
      </c>
      <c r="H26" s="17">
        <f t="shared" si="7"/>
        <v>0</v>
      </c>
      <c r="I26" s="22">
        <f t="shared" si="8"/>
        <v>0</v>
      </c>
    </row>
    <row r="27" spans="1:9" s="5" customFormat="1" x14ac:dyDescent="0.3">
      <c r="A27" s="32" t="str">
        <f>Total!A27</f>
        <v>Born in Mexico</v>
      </c>
      <c r="B27" s="46">
        <v>191</v>
      </c>
      <c r="C27" s="47">
        <v>189</v>
      </c>
      <c r="D27" s="19">
        <f t="shared" si="5"/>
        <v>3.3733663016601904E-2</v>
      </c>
      <c r="E27" s="48">
        <v>38</v>
      </c>
      <c r="F27" s="48">
        <v>46</v>
      </c>
      <c r="G27" s="19">
        <f t="shared" si="6"/>
        <v>7.1067888535627458E-3</v>
      </c>
      <c r="H27" s="17">
        <f t="shared" si="7"/>
        <v>153</v>
      </c>
      <c r="I27" s="22">
        <f t="shared" si="8"/>
        <v>194.51735141112732</v>
      </c>
    </row>
    <row r="28" spans="1:9" s="5" customFormat="1" x14ac:dyDescent="0.3">
      <c r="A28" s="32" t="str">
        <f>Total!A28</f>
        <v>Born in remainder of Central America</v>
      </c>
      <c r="B28" s="46">
        <v>104</v>
      </c>
      <c r="C28" s="47">
        <v>145</v>
      </c>
      <c r="D28" s="19">
        <f t="shared" si="5"/>
        <v>1.8368067820558106E-2</v>
      </c>
      <c r="E28" s="48">
        <v>161</v>
      </c>
      <c r="F28" s="48">
        <v>86</v>
      </c>
      <c r="G28" s="19">
        <f t="shared" si="6"/>
        <v>3.0110342247989526E-2</v>
      </c>
      <c r="H28" s="17">
        <f t="shared" si="7"/>
        <v>-57</v>
      </c>
      <c r="I28" s="22">
        <f t="shared" si="8"/>
        <v>168.5852899869974</v>
      </c>
    </row>
    <row r="29" spans="1:9" s="5" customFormat="1" x14ac:dyDescent="0.3">
      <c r="A29" s="32" t="str">
        <f>Total!A29</f>
        <v>Born in the Caribbean</v>
      </c>
      <c r="B29" s="46">
        <v>69</v>
      </c>
      <c r="C29" s="47">
        <v>80</v>
      </c>
      <c r="D29" s="19">
        <f t="shared" si="5"/>
        <v>1.2186506534793359E-2</v>
      </c>
      <c r="E29" s="48">
        <v>77</v>
      </c>
      <c r="F29" s="48">
        <v>82</v>
      </c>
      <c r="G29" s="19">
        <f t="shared" si="6"/>
        <v>1.4400598466429774E-2</v>
      </c>
      <c r="H29" s="17">
        <f t="shared" si="7"/>
        <v>-8</v>
      </c>
      <c r="I29" s="22">
        <f t="shared" si="8"/>
        <v>114.56002793295748</v>
      </c>
    </row>
    <row r="30" spans="1:9" s="5" customFormat="1" x14ac:dyDescent="0.3">
      <c r="A30" s="42" t="str">
        <f>Total!A30</f>
        <v>Born in South America</v>
      </c>
      <c r="B30" s="46">
        <v>68</v>
      </c>
      <c r="C30" s="47">
        <v>50</v>
      </c>
      <c r="D30" s="19">
        <f t="shared" si="5"/>
        <v>1.2009890498057224E-2</v>
      </c>
      <c r="E30" s="48">
        <v>73</v>
      </c>
      <c r="F30" s="48">
        <v>95</v>
      </c>
      <c r="G30" s="19">
        <f t="shared" si="6"/>
        <v>1.3652515429212643E-2</v>
      </c>
      <c r="H30" s="17">
        <f t="shared" si="7"/>
        <v>-5</v>
      </c>
      <c r="I30" s="22">
        <f t="shared" si="8"/>
        <v>107.35455276791944</v>
      </c>
    </row>
    <row r="31" spans="1:9" s="5" customFormat="1" x14ac:dyDescent="0.3">
      <c r="A31" s="40" t="str">
        <f>Total!A31</f>
        <v>Born in Africa</v>
      </c>
      <c r="B31" s="46">
        <v>27</v>
      </c>
      <c r="C31" s="47">
        <v>24</v>
      </c>
      <c r="D31" s="19">
        <f t="shared" si="5"/>
        <v>4.7686329918756624E-3</v>
      </c>
      <c r="E31" s="48">
        <v>92</v>
      </c>
      <c r="F31" s="48">
        <v>64</v>
      </c>
      <c r="G31" s="19">
        <f t="shared" si="6"/>
        <v>1.7205909855994014E-2</v>
      </c>
      <c r="H31" s="17">
        <f t="shared" si="7"/>
        <v>-65</v>
      </c>
      <c r="I31" s="22">
        <f t="shared" si="8"/>
        <v>68.352029962540243</v>
      </c>
    </row>
    <row r="32" spans="1:9" s="5" customFormat="1" x14ac:dyDescent="0.3">
      <c r="A32" s="42" t="str">
        <f>Total!A32</f>
        <v>Born in Oceania or At Sea</v>
      </c>
      <c r="B32" s="46">
        <v>0</v>
      </c>
      <c r="C32" s="47">
        <v>0</v>
      </c>
      <c r="D32" s="19">
        <f t="shared" si="5"/>
        <v>0</v>
      </c>
      <c r="E32" s="48">
        <v>0</v>
      </c>
      <c r="F32" s="48">
        <v>0</v>
      </c>
      <c r="G32" s="19">
        <f t="shared" si="6"/>
        <v>0</v>
      </c>
      <c r="H32" s="17">
        <f t="shared" si="7"/>
        <v>0</v>
      </c>
      <c r="I32" s="22">
        <f t="shared" si="8"/>
        <v>0</v>
      </c>
    </row>
    <row r="33" spans="1:9" x14ac:dyDescent="0.3">
      <c r="A33" s="4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30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31" t="str">
        <f>Total!A35</f>
        <v>Total</v>
      </c>
      <c r="B35" s="17">
        <v>5662</v>
      </c>
      <c r="C35" s="18">
        <v>742</v>
      </c>
      <c r="D35" s="19">
        <f>B35/B$35</f>
        <v>1</v>
      </c>
      <c r="E35" s="17">
        <v>5347</v>
      </c>
      <c r="F35" s="18">
        <v>679</v>
      </c>
      <c r="G35" s="19">
        <f>E35/E$35</f>
        <v>1</v>
      </c>
      <c r="H35" s="17">
        <f t="shared" ref="H35:H39" si="9">B35-E35</f>
        <v>315</v>
      </c>
      <c r="I35" s="22">
        <f t="shared" ref="I35:I39" si="10">((SQRT((C35/1.645)^2+(F35/1.645)^2)))*1.645</f>
        <v>1005.785762476284</v>
      </c>
    </row>
    <row r="36" spans="1:9" ht="28.8" x14ac:dyDescent="0.3">
      <c r="A36" s="32" t="str">
        <f>Total!A36</f>
        <v>Born in the United States (or Puerto Rico for those living in Puerto Rico)</v>
      </c>
      <c r="B36" s="17">
        <v>4918</v>
      </c>
      <c r="C36" s="18">
        <v>697</v>
      </c>
      <c r="D36" s="19">
        <f t="shared" ref="D36:D39" si="11">B36/B$35</f>
        <v>0.86859766866831511</v>
      </c>
      <c r="E36" s="17">
        <v>4599</v>
      </c>
      <c r="F36" s="18">
        <v>639</v>
      </c>
      <c r="G36" s="19">
        <f t="shared" ref="G36:G39" si="12">E36/E$35</f>
        <v>0.86010847204039653</v>
      </c>
      <c r="H36" s="17">
        <f t="shared" si="9"/>
        <v>319</v>
      </c>
      <c r="I36" s="22">
        <f t="shared" si="10"/>
        <v>945.58447533787262</v>
      </c>
    </row>
    <row r="37" spans="1:9" ht="28.8" x14ac:dyDescent="0.3">
      <c r="A37" s="32" t="str">
        <f>Total!A37</f>
        <v>Entered the United States (or Puerto Rico) 5 years ago or less</v>
      </c>
      <c r="B37" s="17">
        <v>110</v>
      </c>
      <c r="C37" s="18">
        <v>84</v>
      </c>
      <c r="D37" s="19">
        <f t="shared" si="11"/>
        <v>1.9427764040974922E-2</v>
      </c>
      <c r="E37" s="17">
        <v>144</v>
      </c>
      <c r="F37" s="18">
        <v>88</v>
      </c>
      <c r="G37" s="19">
        <f t="shared" si="12"/>
        <v>2.6930989339816719E-2</v>
      </c>
      <c r="H37" s="17">
        <f t="shared" si="9"/>
        <v>-34</v>
      </c>
      <c r="I37" s="22">
        <f t="shared" si="10"/>
        <v>121.6552506059644</v>
      </c>
    </row>
    <row r="38" spans="1:9" ht="28.8" x14ac:dyDescent="0.3">
      <c r="A38" s="32" t="str">
        <f>Total!A38</f>
        <v xml:space="preserve"> Entered the United States (or Puerto Rico) 6 to 15 years ago</v>
      </c>
      <c r="B38" s="17">
        <v>285</v>
      </c>
      <c r="C38" s="18">
        <v>192</v>
      </c>
      <c r="D38" s="19">
        <f t="shared" si="11"/>
        <v>5.0335570469798654E-2</v>
      </c>
      <c r="E38" s="17">
        <v>263</v>
      </c>
      <c r="F38" s="18">
        <v>148</v>
      </c>
      <c r="G38" s="19">
        <f t="shared" si="12"/>
        <v>4.9186459697026369E-2</v>
      </c>
      <c r="H38" s="17">
        <f t="shared" si="9"/>
        <v>22</v>
      </c>
      <c r="I38" s="22">
        <f t="shared" si="10"/>
        <v>242.42112119202815</v>
      </c>
    </row>
    <row r="39" spans="1:9" ht="28.8" x14ac:dyDescent="0.3">
      <c r="A39" s="44" t="str">
        <f>Total!A39</f>
        <v>Entered the United States (or Puerto Rico) 16 years ago or more</v>
      </c>
      <c r="B39" s="25">
        <v>349</v>
      </c>
      <c r="C39" s="26">
        <v>148</v>
      </c>
      <c r="D39" s="27">
        <f t="shared" si="11"/>
        <v>6.163899682091134E-2</v>
      </c>
      <c r="E39" s="25">
        <v>341</v>
      </c>
      <c r="F39" s="26">
        <v>153.16329999999999</v>
      </c>
      <c r="G39" s="27">
        <f t="shared" si="12"/>
        <v>6.3774078922760422E-2</v>
      </c>
      <c r="H39" s="25">
        <f t="shared" si="9"/>
        <v>8</v>
      </c>
      <c r="I39" s="28">
        <f t="shared" si="10"/>
        <v>212.98590673302778</v>
      </c>
    </row>
    <row r="41" spans="1:9" x14ac:dyDescent="0.3">
      <c r="A41" s="7" t="s">
        <v>7</v>
      </c>
    </row>
    <row r="42" spans="1:9" ht="30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2:I2"/>
    <mergeCell ref="B3:I3"/>
    <mergeCell ref="A43:I43"/>
    <mergeCell ref="A44:I44"/>
    <mergeCell ref="A45:I45"/>
    <mergeCell ref="A42:I42"/>
    <mergeCell ref="B5:D5"/>
    <mergeCell ref="E5:G5"/>
    <mergeCell ref="H5:I5"/>
  </mergeCells>
  <pageMargins left="0.7" right="0.7" top="0.5" bottom="0.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B3" sqref="B3:I3"/>
    </sheetView>
  </sheetViews>
  <sheetFormatPr defaultColWidth="8.88671875" defaultRowHeight="14.4" x14ac:dyDescent="0.3"/>
  <cols>
    <col min="1" max="1" width="48" style="5" customWidth="1"/>
    <col min="2" max="9" width="13.1093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Frederick County</v>
      </c>
      <c r="B3" s="55" t="s">
        <v>47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4443</v>
      </c>
      <c r="C8" s="48">
        <v>618</v>
      </c>
      <c r="D8" s="19">
        <f t="shared" ref="D8" si="0">B8/B$8</f>
        <v>1</v>
      </c>
      <c r="E8" s="48">
        <v>3206</v>
      </c>
      <c r="F8" s="48">
        <v>560</v>
      </c>
      <c r="G8" s="19">
        <f t="shared" ref="G8" si="1">E8/E$8</f>
        <v>1</v>
      </c>
      <c r="H8" s="38">
        <f t="shared" ref="H8:H11" si="2">B8-E8</f>
        <v>1237</v>
      </c>
      <c r="I8" s="39">
        <f t="shared" ref="I8:I11" si="3">((SQRT((C8/1.645)^2+(F8/1.645)^2)))*1.645</f>
        <v>833.98081512706278</v>
      </c>
    </row>
    <row r="9" spans="1:9" x14ac:dyDescent="0.3">
      <c r="A9" s="32" t="str">
        <f>Total!A9</f>
        <v>Speak only English</v>
      </c>
      <c r="B9" s="48">
        <v>3692</v>
      </c>
      <c r="C9" s="48">
        <v>548</v>
      </c>
      <c r="D9" s="19">
        <f>B9/B$8</f>
        <v>0.8309700652712132</v>
      </c>
      <c r="E9" s="48">
        <v>2913</v>
      </c>
      <c r="F9" s="48">
        <v>539</v>
      </c>
      <c r="G9" s="19">
        <f>E9/E$8</f>
        <v>0.90860885839051775</v>
      </c>
      <c r="H9" s="38">
        <f t="shared" si="2"/>
        <v>779</v>
      </c>
      <c r="I9" s="39">
        <f t="shared" si="3"/>
        <v>768.65141644311041</v>
      </c>
    </row>
    <row r="10" spans="1:9" ht="28.8" x14ac:dyDescent="0.3">
      <c r="A10" s="32" t="str">
        <f>Total!A10</f>
        <v>Speak a language other than English, speak English "very well"</v>
      </c>
      <c r="B10" s="48">
        <v>571</v>
      </c>
      <c r="C10" s="48">
        <v>236</v>
      </c>
      <c r="D10" s="19">
        <f>B10/B$8</f>
        <v>0.12851676794958361</v>
      </c>
      <c r="E10" s="48">
        <v>275</v>
      </c>
      <c r="F10" s="48">
        <v>151</v>
      </c>
      <c r="G10" s="19">
        <f>E10/E$8</f>
        <v>8.5776668746101056E-2</v>
      </c>
      <c r="H10" s="38">
        <f t="shared" si="2"/>
        <v>296</v>
      </c>
      <c r="I10" s="39">
        <f t="shared" si="3"/>
        <v>280.17316074170986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180</v>
      </c>
      <c r="C11" s="48">
        <v>163</v>
      </c>
      <c r="D11" s="19">
        <f>B11/B$8</f>
        <v>4.051316677920324E-2</v>
      </c>
      <c r="E11" s="48">
        <v>18</v>
      </c>
      <c r="F11" s="48">
        <v>30</v>
      </c>
      <c r="G11" s="19">
        <f>E11/E$8</f>
        <v>5.6144728633811605E-3</v>
      </c>
      <c r="H11" s="38">
        <f t="shared" si="2"/>
        <v>162</v>
      </c>
      <c r="I11" s="39">
        <f t="shared" si="3"/>
        <v>165.73774464496611</v>
      </c>
    </row>
    <row r="12" spans="1:9" x14ac:dyDescent="0.3">
      <c r="A12" s="2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8">
        <v>4801</v>
      </c>
      <c r="C14" s="48">
        <v>621</v>
      </c>
      <c r="D14" s="19">
        <f>B14/B$14</f>
        <v>1</v>
      </c>
      <c r="E14" s="48">
        <v>3320</v>
      </c>
      <c r="F14" s="48">
        <v>575</v>
      </c>
      <c r="G14" s="19">
        <f>E14/E$14</f>
        <v>1</v>
      </c>
      <c r="H14" s="17">
        <f t="shared" ref="H14:H32" si="4">B14-E14</f>
        <v>1481</v>
      </c>
      <c r="I14" s="22">
        <f t="shared" ref="I14:I32" si="5">((SQRT((C14/1.645)^2+(F14/1.645)^2)))*1.645</f>
        <v>846.32499667680861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f>E15/E$14</f>
        <v>0</v>
      </c>
      <c r="H15" s="17">
        <f t="shared" si="4"/>
        <v>0</v>
      </c>
      <c r="I15" s="22">
        <f t="shared" si="5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1376</v>
      </c>
      <c r="C16" s="48">
        <v>361</v>
      </c>
      <c r="D16" s="19">
        <f t="shared" ref="D16:D32" si="6">B16/B$14</f>
        <v>0.28660695688398252</v>
      </c>
      <c r="E16" s="48">
        <v>581</v>
      </c>
      <c r="F16" s="48">
        <v>265</v>
      </c>
      <c r="G16" s="19">
        <f t="shared" ref="G16:G32" si="7">E16/E$14</f>
        <v>0.17499999999999999</v>
      </c>
      <c r="H16" s="17">
        <f t="shared" si="4"/>
        <v>795</v>
      </c>
      <c r="I16" s="22">
        <f t="shared" si="5"/>
        <v>447.82362599577084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1202</v>
      </c>
      <c r="C17" s="48">
        <v>261</v>
      </c>
      <c r="D17" s="19">
        <f t="shared" si="6"/>
        <v>0.25036450739429283</v>
      </c>
      <c r="E17" s="48">
        <v>1278</v>
      </c>
      <c r="F17" s="48">
        <v>256</v>
      </c>
      <c r="G17" s="19">
        <f t="shared" si="7"/>
        <v>0.38493975903614458</v>
      </c>
      <c r="H17" s="17">
        <f t="shared" si="4"/>
        <v>-76</v>
      </c>
      <c r="I17" s="22">
        <f t="shared" si="5"/>
        <v>365.59130186589505</v>
      </c>
    </row>
    <row r="18" spans="1:9" ht="28.8" x14ac:dyDescent="0.3">
      <c r="A18" s="32" t="str">
        <f>Total!A18</f>
        <v>Different state than current residence or residence 1 year ago</v>
      </c>
      <c r="B18" s="48">
        <v>1548</v>
      </c>
      <c r="C18" s="48">
        <v>330</v>
      </c>
      <c r="D18" s="19">
        <f t="shared" si="6"/>
        <v>0.3224328264944803</v>
      </c>
      <c r="E18" s="48">
        <v>1191</v>
      </c>
      <c r="F18" s="48">
        <v>420</v>
      </c>
      <c r="G18" s="19">
        <f t="shared" si="7"/>
        <v>0.35873493975903614</v>
      </c>
      <c r="H18" s="17">
        <f t="shared" si="4"/>
        <v>357</v>
      </c>
      <c r="I18" s="22">
        <f t="shared" si="5"/>
        <v>534.13481444294564</v>
      </c>
    </row>
    <row r="19" spans="1:9" x14ac:dyDescent="0.3">
      <c r="A19" s="32" t="str">
        <f>Total!A19</f>
        <v>Born in U.S. Island Area</v>
      </c>
      <c r="B19" s="48">
        <v>22</v>
      </c>
      <c r="C19" s="48">
        <v>30</v>
      </c>
      <c r="D19" s="19">
        <f t="shared" si="6"/>
        <v>4.5823786711101855E-3</v>
      </c>
      <c r="E19" s="48">
        <v>23</v>
      </c>
      <c r="F19" s="48">
        <v>28</v>
      </c>
      <c r="G19" s="19">
        <f t="shared" si="7"/>
        <v>6.9277108433734936E-3</v>
      </c>
      <c r="H19" s="17">
        <f t="shared" si="4"/>
        <v>-1</v>
      </c>
      <c r="I19" s="22">
        <f t="shared" si="5"/>
        <v>41.036569057366385</v>
      </c>
    </row>
    <row r="20" spans="1:9" x14ac:dyDescent="0.3">
      <c r="A20" s="32" t="str">
        <f>Total!A20</f>
        <v>Born in Germany</v>
      </c>
      <c r="B20" s="48">
        <v>12</v>
      </c>
      <c r="C20" s="48">
        <v>19</v>
      </c>
      <c r="D20" s="19">
        <f t="shared" si="6"/>
        <v>2.4994792751510102E-3</v>
      </c>
      <c r="E20" s="48">
        <v>3</v>
      </c>
      <c r="F20" s="48">
        <v>6</v>
      </c>
      <c r="G20" s="19">
        <f t="shared" si="7"/>
        <v>9.0361445783132533E-4</v>
      </c>
      <c r="H20" s="17">
        <f t="shared" si="4"/>
        <v>9</v>
      </c>
      <c r="I20" s="22">
        <f t="shared" si="5"/>
        <v>19.924858845171276</v>
      </c>
    </row>
    <row r="21" spans="1:9" x14ac:dyDescent="0.3">
      <c r="A21" s="32" t="str">
        <f>Total!A21</f>
        <v>Born in remainder of Europe</v>
      </c>
      <c r="B21" s="48">
        <v>32</v>
      </c>
      <c r="C21" s="48">
        <v>39</v>
      </c>
      <c r="D21" s="19">
        <f t="shared" si="6"/>
        <v>6.6652780670693607E-3</v>
      </c>
      <c r="E21" s="48">
        <v>17</v>
      </c>
      <c r="F21" s="48">
        <v>23</v>
      </c>
      <c r="G21" s="19">
        <f t="shared" si="7"/>
        <v>5.1204819277108436E-3</v>
      </c>
      <c r="H21" s="17">
        <f t="shared" si="4"/>
        <v>15</v>
      </c>
      <c r="I21" s="22">
        <f t="shared" si="5"/>
        <v>45.276925690687079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83</v>
      </c>
      <c r="C22" s="48">
        <v>78</v>
      </c>
      <c r="D22" s="19">
        <f t="shared" si="6"/>
        <v>1.7288064986461155E-2</v>
      </c>
      <c r="E22" s="48">
        <v>54</v>
      </c>
      <c r="F22" s="48">
        <v>73</v>
      </c>
      <c r="G22" s="19">
        <f t="shared" si="7"/>
        <v>1.6265060240963854E-2</v>
      </c>
      <c r="H22" s="17">
        <f t="shared" si="4"/>
        <v>29</v>
      </c>
      <c r="I22" s="22">
        <f t="shared" si="5"/>
        <v>106.83164325236227</v>
      </c>
    </row>
    <row r="23" spans="1:9" x14ac:dyDescent="0.3">
      <c r="A23" s="32" t="str">
        <f>Total!A23</f>
        <v>Born in India</v>
      </c>
      <c r="B23" s="48">
        <v>141</v>
      </c>
      <c r="C23" s="48">
        <v>107</v>
      </c>
      <c r="D23" s="19">
        <f t="shared" si="6"/>
        <v>2.936888148302437E-2</v>
      </c>
      <c r="E23" s="48">
        <v>0</v>
      </c>
      <c r="F23" s="48">
        <v>0</v>
      </c>
      <c r="G23" s="19">
        <f t="shared" si="7"/>
        <v>0</v>
      </c>
      <c r="H23" s="17">
        <f t="shared" si="4"/>
        <v>141</v>
      </c>
      <c r="I23" s="22">
        <f t="shared" si="5"/>
        <v>106.99999999999999</v>
      </c>
    </row>
    <row r="24" spans="1:9" x14ac:dyDescent="0.3">
      <c r="A24" s="32" t="str">
        <f>Total!A24</f>
        <v>Born in the Philippines</v>
      </c>
      <c r="B24" s="48">
        <v>26</v>
      </c>
      <c r="C24" s="48">
        <v>34</v>
      </c>
      <c r="D24" s="19">
        <f t="shared" si="6"/>
        <v>5.4155384294938555E-3</v>
      </c>
      <c r="E24" s="48">
        <v>0</v>
      </c>
      <c r="F24" s="48">
        <v>0</v>
      </c>
      <c r="G24" s="19">
        <f t="shared" si="7"/>
        <v>0</v>
      </c>
      <c r="H24" s="17">
        <f t="shared" si="4"/>
        <v>26</v>
      </c>
      <c r="I24" s="22">
        <f t="shared" si="5"/>
        <v>34</v>
      </c>
    </row>
    <row r="25" spans="1:9" x14ac:dyDescent="0.3">
      <c r="A25" s="32" t="str">
        <f>Total!A25</f>
        <v>Born in remainder of Asia</v>
      </c>
      <c r="B25" s="48">
        <v>25</v>
      </c>
      <c r="C25" s="48">
        <v>24</v>
      </c>
      <c r="D25" s="19">
        <f t="shared" si="6"/>
        <v>5.2072484898979376E-3</v>
      </c>
      <c r="E25" s="48">
        <v>103</v>
      </c>
      <c r="F25" s="48">
        <v>89</v>
      </c>
      <c r="G25" s="19">
        <f t="shared" si="7"/>
        <v>3.1024096385542169E-2</v>
      </c>
      <c r="H25" s="17">
        <f t="shared" si="4"/>
        <v>-78</v>
      </c>
      <c r="I25" s="22">
        <f t="shared" si="5"/>
        <v>92.17917335276988</v>
      </c>
    </row>
    <row r="26" spans="1:9" x14ac:dyDescent="0.3">
      <c r="A26" s="32" t="str">
        <f>Total!A26</f>
        <v>Born in Northern America</v>
      </c>
      <c r="B26" s="48">
        <v>59</v>
      </c>
      <c r="C26" s="48">
        <v>52</v>
      </c>
      <c r="D26" s="19">
        <f t="shared" si="6"/>
        <v>1.2289106436159134E-2</v>
      </c>
      <c r="E26" s="48">
        <v>0</v>
      </c>
      <c r="F26" s="48">
        <v>0</v>
      </c>
      <c r="G26" s="19">
        <f t="shared" si="7"/>
        <v>0</v>
      </c>
      <c r="H26" s="17">
        <f t="shared" si="4"/>
        <v>59</v>
      </c>
      <c r="I26" s="22">
        <f t="shared" si="5"/>
        <v>52</v>
      </c>
    </row>
    <row r="27" spans="1:9" x14ac:dyDescent="0.3">
      <c r="A27" s="32" t="str">
        <f>Total!A27</f>
        <v>Born in Mexico</v>
      </c>
      <c r="B27" s="48">
        <v>0</v>
      </c>
      <c r="C27" s="48">
        <v>0</v>
      </c>
      <c r="D27" s="19">
        <f t="shared" si="6"/>
        <v>0</v>
      </c>
      <c r="E27" s="48">
        <v>1</v>
      </c>
      <c r="F27" s="48">
        <v>14</v>
      </c>
      <c r="G27" s="19">
        <f t="shared" si="7"/>
        <v>3.0120481927710846E-4</v>
      </c>
      <c r="H27" s="17">
        <f t="shared" si="4"/>
        <v>-1</v>
      </c>
      <c r="I27" s="22">
        <f t="shared" si="5"/>
        <v>14</v>
      </c>
    </row>
    <row r="28" spans="1:9" x14ac:dyDescent="0.3">
      <c r="A28" s="32" t="str">
        <f>Total!A28</f>
        <v>Born in remainder of Central America</v>
      </c>
      <c r="B28" s="48">
        <v>161</v>
      </c>
      <c r="C28" s="48">
        <v>221</v>
      </c>
      <c r="D28" s="19">
        <f t="shared" si="6"/>
        <v>3.3534680274942719E-2</v>
      </c>
      <c r="E28" s="48">
        <v>29</v>
      </c>
      <c r="F28" s="48">
        <v>42</v>
      </c>
      <c r="G28" s="19">
        <f t="shared" si="7"/>
        <v>8.7349397590361453E-3</v>
      </c>
      <c r="H28" s="17">
        <f t="shared" si="4"/>
        <v>132</v>
      </c>
      <c r="I28" s="22">
        <f t="shared" si="5"/>
        <v>224.95555116511352</v>
      </c>
    </row>
    <row r="29" spans="1:9" x14ac:dyDescent="0.3">
      <c r="A29" s="32" t="str">
        <f>Total!A29</f>
        <v>Born in the Caribbean</v>
      </c>
      <c r="B29" s="48">
        <v>55</v>
      </c>
      <c r="C29" s="48">
        <v>46</v>
      </c>
      <c r="D29" s="19">
        <f t="shared" si="6"/>
        <v>1.1455946677775464E-2</v>
      </c>
      <c r="E29" s="48">
        <v>0</v>
      </c>
      <c r="F29" s="48">
        <v>0</v>
      </c>
      <c r="G29" s="19">
        <f t="shared" si="7"/>
        <v>0</v>
      </c>
      <c r="H29" s="17">
        <f t="shared" si="4"/>
        <v>55</v>
      </c>
      <c r="I29" s="22">
        <f t="shared" si="5"/>
        <v>46</v>
      </c>
    </row>
    <row r="30" spans="1:9" x14ac:dyDescent="0.3">
      <c r="A30" s="42" t="str">
        <f>Total!A30</f>
        <v>Born in South America</v>
      </c>
      <c r="B30" s="48">
        <v>51</v>
      </c>
      <c r="C30" s="48">
        <v>47</v>
      </c>
      <c r="D30" s="19">
        <f t="shared" si="6"/>
        <v>1.0622786919391794E-2</v>
      </c>
      <c r="E30" s="48">
        <v>0</v>
      </c>
      <c r="F30" s="48">
        <v>0</v>
      </c>
      <c r="G30" s="19">
        <f t="shared" si="7"/>
        <v>0</v>
      </c>
      <c r="H30" s="17">
        <f t="shared" si="4"/>
        <v>51</v>
      </c>
      <c r="I30" s="22">
        <f t="shared" si="5"/>
        <v>47</v>
      </c>
    </row>
    <row r="31" spans="1:9" x14ac:dyDescent="0.3">
      <c r="A31" s="40" t="str">
        <f>Total!A31</f>
        <v>Born in Africa</v>
      </c>
      <c r="B31" s="48">
        <v>8</v>
      </c>
      <c r="C31" s="48">
        <v>13</v>
      </c>
      <c r="D31" s="19">
        <f t="shared" si="6"/>
        <v>1.6663195167673402E-3</v>
      </c>
      <c r="E31" s="48">
        <v>40</v>
      </c>
      <c r="F31" s="48">
        <v>40</v>
      </c>
      <c r="G31" s="19">
        <f t="shared" si="7"/>
        <v>1.2048192771084338E-2</v>
      </c>
      <c r="H31" s="17">
        <f t="shared" si="4"/>
        <v>-32</v>
      </c>
      <c r="I31" s="22">
        <f t="shared" si="5"/>
        <v>42.059481689626175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6"/>
        <v>0</v>
      </c>
      <c r="E32" s="48">
        <v>0</v>
      </c>
      <c r="F32" s="48">
        <v>0</v>
      </c>
      <c r="G32" s="19">
        <f t="shared" si="7"/>
        <v>0</v>
      </c>
      <c r="H32" s="17">
        <f t="shared" si="4"/>
        <v>0</v>
      </c>
      <c r="I32" s="22">
        <f t="shared" si="5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7">
        <v>4801</v>
      </c>
      <c r="C35" s="18">
        <v>673</v>
      </c>
      <c r="D35" s="19">
        <f>B35/B$35</f>
        <v>1</v>
      </c>
      <c r="E35" s="17">
        <v>3320</v>
      </c>
      <c r="F35" s="18">
        <v>603</v>
      </c>
      <c r="G35" s="19">
        <f>E35/E$35</f>
        <v>1</v>
      </c>
      <c r="H35" s="17">
        <f>B35-E35</f>
        <v>1481</v>
      </c>
      <c r="I35" s="22">
        <f t="shared" ref="I35:I39" si="8">((SQRT((C35/1.645)^2+(F35/1.645)^2)))*1.645</f>
        <v>903.62492218840441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4081</v>
      </c>
      <c r="C36" s="18">
        <v>629</v>
      </c>
      <c r="D36" s="19">
        <f t="shared" ref="D36:D39" si="9">B36/B$35</f>
        <v>0.85003124349093939</v>
      </c>
      <c r="E36" s="17">
        <v>3050</v>
      </c>
      <c r="F36" s="18">
        <v>588</v>
      </c>
      <c r="G36" s="19">
        <f t="shared" ref="G36:G39" si="10">E36/E$35</f>
        <v>0.91867469879518071</v>
      </c>
      <c r="H36" s="17">
        <f t="shared" ref="H36:H39" si="11">B36-E36</f>
        <v>1031</v>
      </c>
      <c r="I36" s="22">
        <f t="shared" si="8"/>
        <v>861.03716528382211</v>
      </c>
    </row>
    <row r="37" spans="1:9" ht="28.8" x14ac:dyDescent="0.3">
      <c r="A37" s="20" t="str">
        <f>Total!A37</f>
        <v>Entered the United States (or Puerto Rico) 5 years ago or less</v>
      </c>
      <c r="B37" s="17">
        <v>82</v>
      </c>
      <c r="C37" s="18">
        <v>66</v>
      </c>
      <c r="D37" s="19">
        <f t="shared" si="9"/>
        <v>1.7079775046865236E-2</v>
      </c>
      <c r="E37" s="17">
        <v>11</v>
      </c>
      <c r="F37" s="18">
        <v>24</v>
      </c>
      <c r="G37" s="19">
        <f t="shared" si="10"/>
        <v>3.3132530120481927E-3</v>
      </c>
      <c r="H37" s="17">
        <f t="shared" si="11"/>
        <v>71</v>
      </c>
      <c r="I37" s="22">
        <f t="shared" si="8"/>
        <v>70.228199464317754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325</v>
      </c>
      <c r="C38" s="18">
        <v>183</v>
      </c>
      <c r="D38" s="19">
        <f t="shared" si="9"/>
        <v>6.7694230368673197E-2</v>
      </c>
      <c r="E38" s="17">
        <v>107</v>
      </c>
      <c r="F38" s="18">
        <v>92</v>
      </c>
      <c r="G38" s="19">
        <f t="shared" si="10"/>
        <v>3.2228915662650605E-2</v>
      </c>
      <c r="H38" s="17">
        <f t="shared" si="11"/>
        <v>218</v>
      </c>
      <c r="I38" s="22">
        <f t="shared" si="8"/>
        <v>204.82431496284812</v>
      </c>
    </row>
    <row r="39" spans="1:9" ht="28.8" x14ac:dyDescent="0.3">
      <c r="A39" s="24" t="str">
        <f>Total!A39</f>
        <v>Entered the United States (or Puerto Rico) 16 years ago or more</v>
      </c>
      <c r="B39" s="25">
        <v>313</v>
      </c>
      <c r="C39" s="26">
        <v>139</v>
      </c>
      <c r="D39" s="27">
        <f t="shared" si="9"/>
        <v>6.5194751093522185E-2</v>
      </c>
      <c r="E39" s="25">
        <v>152</v>
      </c>
      <c r="F39" s="26">
        <v>94.94735</v>
      </c>
      <c r="G39" s="27">
        <f t="shared" si="10"/>
        <v>4.5783132530120479E-2</v>
      </c>
      <c r="H39" s="25">
        <f t="shared" si="11"/>
        <v>161</v>
      </c>
      <c r="I39" s="28">
        <f t="shared" si="8"/>
        <v>168.33300113769283</v>
      </c>
    </row>
    <row r="41" spans="1:9" x14ac:dyDescent="0.3">
      <c r="A41" s="7" t="s">
        <v>8</v>
      </c>
    </row>
    <row r="42" spans="1:9" ht="28.2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Frederick County</v>
      </c>
      <c r="B3" s="55" t="s">
        <v>48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985</v>
      </c>
      <c r="C8" s="48">
        <v>275</v>
      </c>
      <c r="D8" s="16">
        <f>B8/B$8</f>
        <v>1</v>
      </c>
      <c r="E8" s="17">
        <v>0</v>
      </c>
      <c r="F8" s="18">
        <v>0</v>
      </c>
      <c r="G8" s="19">
        <v>0</v>
      </c>
      <c r="H8" s="38">
        <f t="shared" ref="H8:H11" si="0">B8-E8</f>
        <v>985</v>
      </c>
      <c r="I8" s="39">
        <f t="shared" ref="I8:I9" si="1">((SQRT((C8/1.645)^2+(F8/1.645)^2)))*1.645</f>
        <v>275</v>
      </c>
    </row>
    <row r="9" spans="1:9" x14ac:dyDescent="0.3">
      <c r="A9" s="32" t="str">
        <f>Total!A9</f>
        <v>Speak only English</v>
      </c>
      <c r="B9" s="48">
        <v>480</v>
      </c>
      <c r="C9" s="48">
        <v>201</v>
      </c>
      <c r="D9" s="16">
        <f>B9/B$8</f>
        <v>0.48730964467005078</v>
      </c>
      <c r="E9" s="17">
        <v>0</v>
      </c>
      <c r="F9" s="18">
        <v>0</v>
      </c>
      <c r="G9" s="19">
        <v>0</v>
      </c>
      <c r="H9" s="38">
        <f t="shared" si="0"/>
        <v>480</v>
      </c>
      <c r="I9" s="39">
        <f t="shared" si="1"/>
        <v>201</v>
      </c>
    </row>
    <row r="10" spans="1:9" ht="28.8" x14ac:dyDescent="0.3">
      <c r="A10" s="32" t="str">
        <f>Total!A10</f>
        <v>Speak a language other than English, speak English "very well"</v>
      </c>
      <c r="B10" s="48">
        <v>128</v>
      </c>
      <c r="C10" s="48">
        <v>86</v>
      </c>
      <c r="D10" s="16">
        <f>B10/B$8</f>
        <v>0.12994923857868021</v>
      </c>
      <c r="E10" s="17">
        <v>0</v>
      </c>
      <c r="F10" s="18">
        <v>0</v>
      </c>
      <c r="G10" s="19">
        <v>0</v>
      </c>
      <c r="H10" s="38">
        <f t="shared" si="0"/>
        <v>128</v>
      </c>
      <c r="I10" s="39">
        <f>((SQRT((C10/1.645)^2+(F10/1.645)^2)))*1.645</f>
        <v>86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377</v>
      </c>
      <c r="C11" s="48">
        <v>166</v>
      </c>
      <c r="D11" s="16">
        <f>B11/B$8</f>
        <v>0.38274111675126904</v>
      </c>
      <c r="E11" s="17">
        <v>0</v>
      </c>
      <c r="F11" s="18">
        <v>0</v>
      </c>
      <c r="G11" s="19">
        <v>0</v>
      </c>
      <c r="H11" s="38">
        <f t="shared" si="0"/>
        <v>377</v>
      </c>
      <c r="I11" s="39">
        <f>((SQRT((C11/1.645)^2+(F11/1.645)^2)))*1.645</f>
        <v>166</v>
      </c>
    </row>
    <row r="12" spans="1:9" x14ac:dyDescent="0.3">
      <c r="A12" s="21"/>
      <c r="B12" s="17" t="s">
        <v>43</v>
      </c>
      <c r="C12" s="18" t="s">
        <v>43</v>
      </c>
      <c r="D12" s="22"/>
      <c r="E12" s="17"/>
      <c r="F12" s="18"/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/>
      <c r="F13" s="12"/>
      <c r="G13" s="13"/>
      <c r="H13" s="4"/>
      <c r="I13" s="13"/>
    </row>
    <row r="14" spans="1:9" x14ac:dyDescent="0.3">
      <c r="A14" s="31" t="str">
        <f>Total!A14</f>
        <v>Total</v>
      </c>
      <c r="B14" s="48">
        <v>1108</v>
      </c>
      <c r="C14" s="48">
        <v>293</v>
      </c>
      <c r="D14" s="19">
        <f>B14/B$14</f>
        <v>1</v>
      </c>
      <c r="E14" s="48">
        <v>0</v>
      </c>
      <c r="F14" s="48">
        <v>0</v>
      </c>
      <c r="G14" s="19">
        <v>0</v>
      </c>
      <c r="H14" s="17">
        <f t="shared" ref="H14:H32" si="2">B14-E14</f>
        <v>1108</v>
      </c>
      <c r="I14" s="22">
        <f t="shared" ref="I14:I32" si="3">((SQRT((C14/1.645)^2+(F14/1.645)^2)))*1.645</f>
        <v>293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v>0</v>
      </c>
      <c r="H15" s="17">
        <f t="shared" si="2"/>
        <v>0</v>
      </c>
      <c r="I15" s="22">
        <f t="shared" si="3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203</v>
      </c>
      <c r="C16" s="48">
        <v>124</v>
      </c>
      <c r="D16" s="19">
        <f t="shared" ref="D16:D32" si="4">B16/B$14</f>
        <v>0.18321299638989169</v>
      </c>
      <c r="E16" s="48">
        <v>0</v>
      </c>
      <c r="F16" s="48">
        <v>0</v>
      </c>
      <c r="G16" s="19">
        <v>0</v>
      </c>
      <c r="H16" s="17">
        <f t="shared" si="2"/>
        <v>203</v>
      </c>
      <c r="I16" s="22">
        <f t="shared" si="3"/>
        <v>124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0</v>
      </c>
      <c r="C17" s="48">
        <v>0</v>
      </c>
      <c r="D17" s="19">
        <f t="shared" si="4"/>
        <v>0</v>
      </c>
      <c r="E17" s="48">
        <v>0</v>
      </c>
      <c r="F17" s="48">
        <v>0</v>
      </c>
      <c r="G17" s="19">
        <v>0</v>
      </c>
      <c r="H17" s="17">
        <f t="shared" si="2"/>
        <v>0</v>
      </c>
      <c r="I17" s="22">
        <f t="shared" si="3"/>
        <v>0</v>
      </c>
    </row>
    <row r="18" spans="1:9" ht="28.8" x14ac:dyDescent="0.3">
      <c r="A18" s="32" t="str">
        <f>Total!A18</f>
        <v>Different state than current residence or residence 1 year ago</v>
      </c>
      <c r="B18" s="48">
        <v>307</v>
      </c>
      <c r="C18" s="48">
        <v>160</v>
      </c>
      <c r="D18" s="19">
        <f t="shared" si="4"/>
        <v>0.27707581227436823</v>
      </c>
      <c r="E18" s="48">
        <v>0</v>
      </c>
      <c r="F18" s="48">
        <v>0</v>
      </c>
      <c r="G18" s="19">
        <v>0</v>
      </c>
      <c r="H18" s="17">
        <f t="shared" si="2"/>
        <v>307</v>
      </c>
      <c r="I18" s="22">
        <f t="shared" si="3"/>
        <v>160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4"/>
        <v>0</v>
      </c>
      <c r="E19" s="48">
        <v>0</v>
      </c>
      <c r="F19" s="48">
        <v>0</v>
      </c>
      <c r="G19" s="19">
        <v>0</v>
      </c>
      <c r="H19" s="17">
        <f t="shared" si="2"/>
        <v>0</v>
      </c>
      <c r="I19" s="22">
        <f t="shared" si="3"/>
        <v>0</v>
      </c>
    </row>
    <row r="20" spans="1:9" x14ac:dyDescent="0.3">
      <c r="A20" s="32" t="str">
        <f>Total!A20</f>
        <v>Born in Germany</v>
      </c>
      <c r="B20" s="48">
        <v>37</v>
      </c>
      <c r="C20" s="48">
        <v>52</v>
      </c>
      <c r="D20" s="19">
        <f t="shared" si="4"/>
        <v>3.3393501805054154E-2</v>
      </c>
      <c r="E20" s="48">
        <v>0</v>
      </c>
      <c r="F20" s="48">
        <v>0</v>
      </c>
      <c r="G20" s="19">
        <v>0</v>
      </c>
      <c r="H20" s="17">
        <f t="shared" si="2"/>
        <v>37</v>
      </c>
      <c r="I20" s="22">
        <f t="shared" si="3"/>
        <v>52</v>
      </c>
    </row>
    <row r="21" spans="1:9" x14ac:dyDescent="0.3">
      <c r="A21" s="32" t="str">
        <f>Total!A21</f>
        <v>Born in remainder of Europe</v>
      </c>
      <c r="B21" s="48">
        <v>25</v>
      </c>
      <c r="C21" s="48">
        <v>31</v>
      </c>
      <c r="D21" s="19">
        <f t="shared" si="4"/>
        <v>2.2563176895306861E-2</v>
      </c>
      <c r="E21" s="48">
        <v>0</v>
      </c>
      <c r="F21" s="48">
        <v>0</v>
      </c>
      <c r="G21" s="19">
        <v>0</v>
      </c>
      <c r="H21" s="17">
        <f t="shared" si="2"/>
        <v>25</v>
      </c>
      <c r="I21" s="22">
        <f t="shared" si="3"/>
        <v>31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73</v>
      </c>
      <c r="C22" s="48">
        <v>72</v>
      </c>
      <c r="D22" s="19">
        <f t="shared" si="4"/>
        <v>6.5884476534296035E-2</v>
      </c>
      <c r="E22" s="48">
        <v>0</v>
      </c>
      <c r="F22" s="48">
        <v>0</v>
      </c>
      <c r="G22" s="19">
        <v>0</v>
      </c>
      <c r="H22" s="17">
        <f t="shared" si="2"/>
        <v>73</v>
      </c>
      <c r="I22" s="22">
        <f t="shared" si="3"/>
        <v>72</v>
      </c>
    </row>
    <row r="23" spans="1:9" x14ac:dyDescent="0.3">
      <c r="A23" s="32" t="str">
        <f>Total!A23</f>
        <v>Born in India</v>
      </c>
      <c r="B23" s="48">
        <v>34</v>
      </c>
      <c r="C23" s="48">
        <v>40</v>
      </c>
      <c r="D23" s="19">
        <f t="shared" si="4"/>
        <v>3.0685920577617327E-2</v>
      </c>
      <c r="E23" s="48">
        <v>0</v>
      </c>
      <c r="F23" s="48">
        <v>0</v>
      </c>
      <c r="G23" s="19">
        <v>0</v>
      </c>
      <c r="H23" s="17">
        <f t="shared" si="2"/>
        <v>34</v>
      </c>
      <c r="I23" s="22">
        <f t="shared" si="3"/>
        <v>40</v>
      </c>
    </row>
    <row r="24" spans="1:9" x14ac:dyDescent="0.3">
      <c r="A24" s="32" t="str">
        <f>Total!A24</f>
        <v>Born in the Philippines</v>
      </c>
      <c r="B24" s="48">
        <v>47</v>
      </c>
      <c r="C24" s="48">
        <v>52</v>
      </c>
      <c r="D24" s="19">
        <f t="shared" si="4"/>
        <v>4.2418772563176894E-2</v>
      </c>
      <c r="E24" s="48">
        <v>0</v>
      </c>
      <c r="F24" s="48">
        <v>0</v>
      </c>
      <c r="G24" s="19">
        <v>0</v>
      </c>
      <c r="H24" s="17">
        <f t="shared" si="2"/>
        <v>47</v>
      </c>
      <c r="I24" s="22">
        <f t="shared" si="3"/>
        <v>52</v>
      </c>
    </row>
    <row r="25" spans="1:9" x14ac:dyDescent="0.3">
      <c r="A25" s="32" t="str">
        <f>Total!A25</f>
        <v>Born in remainder of Asia</v>
      </c>
      <c r="B25" s="48">
        <v>109</v>
      </c>
      <c r="C25" s="48">
        <v>85</v>
      </c>
      <c r="D25" s="19">
        <f t="shared" si="4"/>
        <v>9.8375451263537902E-2</v>
      </c>
      <c r="E25" s="48">
        <v>0</v>
      </c>
      <c r="F25" s="48">
        <v>0</v>
      </c>
      <c r="G25" s="19">
        <v>0</v>
      </c>
      <c r="H25" s="17">
        <f t="shared" si="2"/>
        <v>109</v>
      </c>
      <c r="I25" s="22">
        <f t="shared" si="3"/>
        <v>85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f t="shared" si="4"/>
        <v>0</v>
      </c>
      <c r="E26" s="48">
        <v>0</v>
      </c>
      <c r="F26" s="48">
        <v>0</v>
      </c>
      <c r="G26" s="19">
        <v>0</v>
      </c>
      <c r="H26" s="17">
        <f t="shared" si="2"/>
        <v>0</v>
      </c>
      <c r="I26" s="22">
        <f t="shared" si="3"/>
        <v>0</v>
      </c>
    </row>
    <row r="27" spans="1:9" x14ac:dyDescent="0.3">
      <c r="A27" s="32" t="str">
        <f>Total!A27</f>
        <v>Born in Mexico</v>
      </c>
      <c r="B27" s="48">
        <v>38</v>
      </c>
      <c r="C27" s="48">
        <v>45</v>
      </c>
      <c r="D27" s="19">
        <f t="shared" si="4"/>
        <v>3.4296028880866428E-2</v>
      </c>
      <c r="E27" s="48">
        <v>0</v>
      </c>
      <c r="F27" s="48">
        <v>0</v>
      </c>
      <c r="G27" s="19">
        <v>0</v>
      </c>
      <c r="H27" s="17">
        <f t="shared" si="2"/>
        <v>38</v>
      </c>
      <c r="I27" s="22">
        <f t="shared" si="3"/>
        <v>45</v>
      </c>
    </row>
    <row r="28" spans="1:9" x14ac:dyDescent="0.3">
      <c r="A28" s="32" t="str">
        <f>Total!A28</f>
        <v>Born in remainder of Central America</v>
      </c>
      <c r="B28" s="48">
        <v>42</v>
      </c>
      <c r="C28" s="48">
        <v>61</v>
      </c>
      <c r="D28" s="19">
        <f t="shared" si="4"/>
        <v>3.7906137184115521E-2</v>
      </c>
      <c r="E28" s="48">
        <v>0</v>
      </c>
      <c r="F28" s="48">
        <v>0</v>
      </c>
      <c r="G28" s="19">
        <v>0</v>
      </c>
      <c r="H28" s="17">
        <f t="shared" si="2"/>
        <v>42</v>
      </c>
      <c r="I28" s="22">
        <f t="shared" si="3"/>
        <v>61</v>
      </c>
    </row>
    <row r="29" spans="1:9" x14ac:dyDescent="0.3">
      <c r="A29" s="32" t="str">
        <f>Total!A29</f>
        <v>Born in the Caribbean</v>
      </c>
      <c r="B29" s="48">
        <v>0</v>
      </c>
      <c r="C29" s="48">
        <v>0</v>
      </c>
      <c r="D29" s="19">
        <f t="shared" si="4"/>
        <v>0</v>
      </c>
      <c r="E29" s="48">
        <v>0</v>
      </c>
      <c r="F29" s="48">
        <v>0</v>
      </c>
      <c r="G29" s="19">
        <v>0</v>
      </c>
      <c r="H29" s="17">
        <f t="shared" si="2"/>
        <v>0</v>
      </c>
      <c r="I29" s="22">
        <f t="shared" si="3"/>
        <v>0</v>
      </c>
    </row>
    <row r="30" spans="1:9" x14ac:dyDescent="0.3">
      <c r="A30" s="42" t="str">
        <f>Total!A30</f>
        <v>Born in South America</v>
      </c>
      <c r="B30" s="48">
        <v>0</v>
      </c>
      <c r="C30" s="48">
        <v>0</v>
      </c>
      <c r="D30" s="19">
        <f t="shared" si="4"/>
        <v>0</v>
      </c>
      <c r="E30" s="48">
        <v>0</v>
      </c>
      <c r="F30" s="48">
        <v>0</v>
      </c>
      <c r="G30" s="19">
        <v>0</v>
      </c>
      <c r="H30" s="17">
        <f t="shared" si="2"/>
        <v>0</v>
      </c>
      <c r="I30" s="22">
        <f t="shared" si="3"/>
        <v>0</v>
      </c>
    </row>
    <row r="31" spans="1:9" x14ac:dyDescent="0.3">
      <c r="A31" s="40" t="str">
        <f>Total!A31</f>
        <v>Born in Africa</v>
      </c>
      <c r="B31" s="48">
        <v>193</v>
      </c>
      <c r="C31" s="48">
        <v>138</v>
      </c>
      <c r="D31" s="19">
        <f t="shared" si="4"/>
        <v>0.17418772563176896</v>
      </c>
      <c r="E31" s="48">
        <v>0</v>
      </c>
      <c r="F31" s="48">
        <v>0</v>
      </c>
      <c r="G31" s="19">
        <v>0</v>
      </c>
      <c r="H31" s="17">
        <f t="shared" si="2"/>
        <v>193</v>
      </c>
      <c r="I31" s="22">
        <f t="shared" si="3"/>
        <v>138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4"/>
        <v>0</v>
      </c>
      <c r="E32" s="48">
        <v>0</v>
      </c>
      <c r="F32" s="48">
        <v>0</v>
      </c>
      <c r="G32" s="19">
        <v>0</v>
      </c>
      <c r="H32" s="17">
        <f t="shared" si="2"/>
        <v>0</v>
      </c>
      <c r="I32" s="22">
        <f t="shared" si="3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/>
      <c r="F33" s="18"/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/>
      <c r="F34" s="18"/>
      <c r="G34" s="13"/>
      <c r="H34" s="4"/>
      <c r="I34" s="13"/>
    </row>
    <row r="35" spans="1:9" x14ac:dyDescent="0.3">
      <c r="A35" s="14" t="str">
        <f>Total!A35</f>
        <v>Total</v>
      </c>
      <c r="B35" s="17">
        <v>1108</v>
      </c>
      <c r="C35" s="18">
        <v>325</v>
      </c>
      <c r="D35" s="19">
        <f>B35/B$35</f>
        <v>1</v>
      </c>
      <c r="E35" s="17">
        <v>0</v>
      </c>
      <c r="F35" s="18">
        <v>0</v>
      </c>
      <c r="G35" s="19">
        <v>0</v>
      </c>
      <c r="H35" s="17">
        <f t="shared" ref="H35:H39" si="5">B35-E35</f>
        <v>1108</v>
      </c>
      <c r="I35" s="22">
        <f t="shared" ref="I35:I39" si="6">((SQRT((C35/1.645)^2+(F35/1.645)^2)))*1.645</f>
        <v>325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510</v>
      </c>
      <c r="C36" s="18">
        <v>248</v>
      </c>
      <c r="D36" s="19">
        <f t="shared" ref="D36:D39" si="7">B36/B$35</f>
        <v>0.46028880866425992</v>
      </c>
      <c r="E36" s="17">
        <v>0</v>
      </c>
      <c r="F36" s="18">
        <v>0</v>
      </c>
      <c r="G36" s="19">
        <v>0</v>
      </c>
      <c r="H36" s="17">
        <f t="shared" si="5"/>
        <v>510</v>
      </c>
      <c r="I36" s="22">
        <f t="shared" si="6"/>
        <v>248</v>
      </c>
    </row>
    <row r="37" spans="1:9" ht="28.8" x14ac:dyDescent="0.3">
      <c r="A37" s="20" t="str">
        <f>Total!A37</f>
        <v>Entered the United States (or Puerto Rico) 5 years ago or less</v>
      </c>
      <c r="B37" s="17">
        <v>529</v>
      </c>
      <c r="C37" s="18">
        <v>203</v>
      </c>
      <c r="D37" s="19">
        <f t="shared" si="7"/>
        <v>0.47743682310469315</v>
      </c>
      <c r="E37" s="17">
        <v>0</v>
      </c>
      <c r="F37" s="18">
        <v>0</v>
      </c>
      <c r="G37" s="19">
        <v>0</v>
      </c>
      <c r="H37" s="17">
        <f t="shared" si="5"/>
        <v>529</v>
      </c>
      <c r="I37" s="22">
        <f t="shared" si="6"/>
        <v>203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6</v>
      </c>
      <c r="C38" s="18">
        <v>9</v>
      </c>
      <c r="D38" s="19">
        <f t="shared" si="7"/>
        <v>5.415162454873646E-3</v>
      </c>
      <c r="E38" s="17">
        <v>0</v>
      </c>
      <c r="F38" s="18">
        <v>0</v>
      </c>
      <c r="G38" s="19">
        <v>0</v>
      </c>
      <c r="H38" s="17">
        <f t="shared" si="5"/>
        <v>6</v>
      </c>
      <c r="I38" s="22">
        <f t="shared" si="6"/>
        <v>9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f t="shared" si="7"/>
        <v>0</v>
      </c>
      <c r="E39" s="25">
        <v>0</v>
      </c>
      <c r="F39" s="26">
        <v>0</v>
      </c>
      <c r="G39" s="27">
        <v>0</v>
      </c>
      <c r="H39" s="25">
        <f t="shared" si="5"/>
        <v>0</v>
      </c>
      <c r="I39" s="28">
        <f t="shared" si="6"/>
        <v>0</v>
      </c>
    </row>
    <row r="41" spans="1:9" x14ac:dyDescent="0.3">
      <c r="A41" s="7" t="s">
        <v>9</v>
      </c>
    </row>
    <row r="42" spans="1:9" ht="28.95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9C6DC4D-F8D3-4FE5-A127-F58F2D7401A7}"/>
</file>

<file path=customXml/itemProps2.xml><?xml version="1.0" encoding="utf-8"?>
<ds:datastoreItem xmlns:ds="http://schemas.openxmlformats.org/officeDocument/2006/customXml" ds:itemID="{95E2BB55-8BCE-4A55-B664-C80C47668B41}"/>
</file>

<file path=customXml/itemProps3.xml><?xml version="1.0" encoding="utf-8"?>
<ds:datastoreItem xmlns:ds="http://schemas.openxmlformats.org/officeDocument/2006/customXml" ds:itemID="{1101DA57-C79E-4CC9-A1B0-AA955903D9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Sundara, AICP</cp:lastModifiedBy>
  <cp:lastPrinted>2015-10-02T20:39:12Z</cp:lastPrinted>
  <dcterms:created xsi:type="dcterms:W3CDTF">2013-04-04T21:18:01Z</dcterms:created>
  <dcterms:modified xsi:type="dcterms:W3CDTF">2015-10-08T19:33:05Z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