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H26" i="1" s="1"/>
  <c r="I26" i="5"/>
  <c r="H27" i="5"/>
  <c r="I27" i="5"/>
  <c r="H28" i="5"/>
  <c r="H28" i="1" s="1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24" i="1" l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<sst xmlns="http://schemas.openxmlformats.org/spreadsheetml/2006/main" count="127" uniqueCount="49">
  <si>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</si>
  <si>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</si>
  <si>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</si>
  <si>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</si>
  <si>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</si>
  <si>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</si>
  <si>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</si>
  <si>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</si>
  <si>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</si>
  <si>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</si>
  <si>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</si>
  <si>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</si>
  <si>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</si>
  <si>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</si>
  <si>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</si>
  <si>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</si>
  <si>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</si>
  <si>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</si>
  <si>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</si>
  <si>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</si>
  <si>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</si>
  <si>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</si>
  <si>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</si>
  <si>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</si>
  <si>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</si>
  <si>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</si>
  <si>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</si>
  <si>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</si>
  <si>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</si>
  <si>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</si>
  <si>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</si>
  <si>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</si>
  <si>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</si>
  <si>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</si>
  <si>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</si>
  <si>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</si>
  <si>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</si>
  <si>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</si>
  <si>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</si>
  <si>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</si>
  <si>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</si>
  <si>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</si>
  <si>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</si>
  <si>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</si>
  <si>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Charles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</si>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</sst>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3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7066</v>
      </c>
      <c r="C8" s="18">
        <f>((SQRT((Intra!C8/1.645)^2+(Inter!C8/1.645)^2+(Foreign!C8/1.645)^2))*1.645)</f>
        <v>905.42586665060537</v>
      </c>
      <c r="D8" s="19">
        <f t="shared" ref="D8:D11" si="0">B8/B$8</f>
        <v>1</v>
      </c>
      <c r="E8" s="17">
        <f>Intra!E8+Inter!E8+Foreign!E8</f>
        <v>4996</v>
      </c>
      <c r="F8" s="18">
        <f>((SQRT((Intra!F8/1.645)^2+(Inter!F8/1.645)^2+(Foreign!F8/1.645)^2))*1.645)</f>
        <v>756.70139421042438</v>
      </c>
      <c r="G8" s="19">
        <f>E8/E$8</f>
        <v>1</v>
      </c>
      <c r="H8" s="38">
        <f>Intra!H8+Inter!H8+Foreign!H8</f>
        <v>2070</v>
      </c>
      <c r="I8" s="39">
        <f>((SQRT((Intra!I8/1.645)^2+(Inter!I8/1.645)^2+(Foreign!I8/1.645)^2))*1.645)</f>
        <v>1179.9970338945773</v>
      </c>
      <c r="K8" s="6"/>
    </row>
    <row r="9" spans="1:11" x14ac:dyDescent="0.3">
      <c r="A9" s="32" t="s">
        <v>18</v>
      </c>
      <c r="B9" s="17">
        <f>Intra!B9+Inter!B9+Foreign!B9</f>
        <v>6172</v>
      </c>
      <c r="C9" s="18">
        <f>((SQRT((Intra!C9/1.645)^2+(Inter!C9/1.645)^2+(Foreign!C9/1.645)^2))*1.645)</f>
        <v>872.91981304126671</v>
      </c>
      <c r="D9" s="19">
        <f t="shared" si="0"/>
        <v>0.8734786300594396</v>
      </c>
      <c r="E9" s="17">
        <f>Intra!E9+Inter!E9+Foreign!E9</f>
        <v>4594</v>
      </c>
      <c r="F9" s="18">
        <f>((SQRT((Intra!F9/1.645)^2+(Inter!F9/1.645)^2+(Foreign!F9/1.645)^2))*1.645)</f>
        <v>741.03778581122299</v>
      </c>
      <c r="G9" s="19">
        <f>E9/E$8</f>
        <v>0.91953562850280224</v>
      </c>
      <c r="H9" s="38">
        <f>Intra!H9+Inter!H9+Foreign!H9</f>
        <v>1578</v>
      </c>
      <c r="I9" s="39">
        <f>((SQRT((Intra!I9/1.645)^2+(Inter!I9/1.645)^2+(Foreign!I9/1.645)^2))*1.645)</f>
        <v>1145.0441039540792</v>
      </c>
      <c r="K9" s="6"/>
    </row>
    <row r="10" spans="1:11" ht="28.8" x14ac:dyDescent="0.3">
      <c r="A10" s="32" t="s">
        <v>19</v>
      </c>
      <c r="B10" s="17">
        <f>Intra!B10+Inter!B10+Foreign!B10</f>
        <v>605</v>
      </c>
      <c r="C10" s="18">
        <f>((SQRT((Intra!C10/1.645)^2+(Inter!C10/1.645)^2+(Foreign!C10/1.645)^2))*1.645)</f>
        <v>187.42731924668826</v>
      </c>
      <c r="D10" s="19">
        <f t="shared" si="0"/>
        <v>8.5621285026889329E-2</v>
      </c>
      <c r="E10" s="17">
        <f>Intra!E10+Inter!E10+Foreign!E10</f>
        <v>274</v>
      </c>
      <c r="F10" s="18">
        <f>((SQRT((Intra!F10/1.645)^2+(Inter!F10/1.645)^2+(Foreign!F10/1.645)^2))*1.645)</f>
        <v>130.38788287260437</v>
      </c>
      <c r="G10" s="19">
        <f>E10/E$8</f>
        <v>5.4843875100080063E-2</v>
      </c>
      <c r="H10" s="38">
        <f>Intra!H10+Inter!H10+Foreign!H10</f>
        <v>331</v>
      </c>
      <c r="I10" s="39">
        <f>((SQRT((Intra!I10/1.645)^2+(Inter!I10/1.645)^2+(Foreign!I10/1.645)^2))*1.645)</f>
        <v>228.31995094603539</v>
      </c>
      <c r="K10" s="6"/>
    </row>
    <row r="11" spans="1:11" ht="28.8" x14ac:dyDescent="0.3">
      <c r="A11" s="32" t="s">
        <v>20</v>
      </c>
      <c r="B11" s="17">
        <f>Intra!B11+Inter!B11+Foreign!B11</f>
        <v>289</v>
      </c>
      <c r="C11" s="18">
        <f>((SQRT((Intra!C11/1.645)^2+(Inter!C11/1.645)^2+(Foreign!C11/1.645)^2))*1.645)</f>
        <v>149.06709898565813</v>
      </c>
      <c r="D11" s="19">
        <f t="shared" si="0"/>
        <v>4.09000849136711E-2</v>
      </c>
      <c r="E11" s="17">
        <f>Intra!E11+Inter!E11+Foreign!E11</f>
        <v>128</v>
      </c>
      <c r="F11" s="18">
        <f>((SQRT((Intra!F11/1.645)^2+(Inter!F11/1.645)^2+(Foreign!F11/1.645)^2))*1.645)</f>
        <v>82.87339742040264</v>
      </c>
      <c r="G11" s="19">
        <f>E11/E$8</f>
        <v>2.5620496397117692E-2</v>
      </c>
      <c r="H11" s="38">
        <f>Intra!H11+Inter!H11+Foreign!H11</f>
        <v>161</v>
      </c>
      <c r="I11" s="39">
        <f>((SQRT((Intra!I11/1.645)^2+(Inter!I11/1.645)^2+(Foreign!I11/1.645)^2))*1.645)</f>
        <v>170.55497647386309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7448</v>
      </c>
      <c r="C14" s="18">
        <f>((SQRT((Intra!C14/1.645)^2+(Inter!C14/1.645)^2+(Foreign!C14/1.645)^2))*1.645)</f>
        <v>861.94547391351853</v>
      </c>
      <c r="D14" s="19">
        <f>B14/B$14</f>
        <v>1</v>
      </c>
      <c r="E14" s="17">
        <f>Intra!E14+Inter!E14+Foreign!E14</f>
        <v>5302</v>
      </c>
      <c r="F14" s="18">
        <f>((SQRT((Intra!F14/1.645)^2+(Inter!F14/1.645)^2+(Foreign!F14/1.645)^2))*1.645)</f>
        <v>678.37452782367939</v>
      </c>
      <c r="G14" s="19">
        <f>E14/E$14</f>
        <v>1</v>
      </c>
      <c r="H14" s="17">
        <f>Intra!H14+Inter!H14+Foreign!H14</f>
        <v>2146</v>
      </c>
      <c r="I14" s="22">
        <f>((SQRT((Intra!I14/1.645)^2+(Inter!I14/1.645)^2+(Foreign!I14/1.645)^2))*1.645)</f>
        <v>1096.8782977158405</v>
      </c>
    </row>
    <row r="15" spans="1:11" ht="28.8" x14ac:dyDescent="0.3">
      <c r="A15" s="20" t="s">
        <v>21</v>
      </c>
      <c r="B15" s="17">
        <f>Intra!B15+Inter!B15+Foreign!B15</f>
        <v>1279</v>
      </c>
      <c r="C15" s="18">
        <f>((SQRT((Intra!C15/1.645)^2+(Inter!C15/1.645)^2+(Foreign!C15/1.645)^2))*1.645)</f>
        <v>390</v>
      </c>
      <c r="D15" s="19">
        <f>B15/B$14</f>
        <v>0.17172395273899033</v>
      </c>
      <c r="E15" s="17">
        <f>Intra!E15+Inter!E15+Foreign!E15</f>
        <v>1772</v>
      </c>
      <c r="F15" s="18">
        <f>((SQRT((Intra!F15/1.645)^2+(Inter!F15/1.645)^2+(Foreign!F15/1.645)^2))*1.645)</f>
        <v>441</v>
      </c>
      <c r="G15" s="19">
        <f>E15/E$14</f>
        <v>0.33421350433798569</v>
      </c>
      <c r="H15" s="17">
        <f>Intra!H15+Inter!H15+Foreign!H15</f>
        <v>-493</v>
      </c>
      <c r="I15" s="22">
        <f>((SQRT((Intra!I15/1.645)^2+(Inter!I15/1.645)^2+(Foreign!I15/1.645)^2))*1.645)</f>
        <v>588.71130446085374</v>
      </c>
    </row>
    <row r="16" spans="1:11" ht="28.8" x14ac:dyDescent="0.3">
      <c r="A16" s="20" t="s">
        <v>22</v>
      </c>
      <c r="B16" s="17">
        <f>Intra!B16+Inter!B16+Foreign!B16</f>
        <v>918</v>
      </c>
      <c r="C16" s="18">
        <f>((SQRT((Intra!C16/1.645)^2+(Inter!C16/1.645)^2+(Foreign!C16/1.645)^2))*1.645)</f>
        <v>305.01475374151983</v>
      </c>
      <c r="D16" s="19">
        <f t="shared" ref="D16:D20" si="1">B16/B$14</f>
        <v>0.12325456498388829</v>
      </c>
      <c r="E16" s="17">
        <f>Intra!E16+Inter!E16+Foreign!E16</f>
        <v>243</v>
      </c>
      <c r="F16" s="18">
        <f>((SQRT((Intra!F16/1.645)^2+(Inter!F16/1.645)^2+(Foreign!F16/1.645)^2))*1.645)</f>
        <v>98</v>
      </c>
      <c r="G16" s="19">
        <f t="shared" ref="G16:G20" si="2">E16/E$14</f>
        <v>4.5831761599396455E-2</v>
      </c>
      <c r="H16" s="17">
        <f>Intra!H16+Inter!H16+Foreign!H16</f>
        <v>675</v>
      </c>
      <c r="I16" s="22">
        <f>((SQRT((Intra!I16/1.645)^2+(Inter!I16/1.645)^2+(Foreign!I16/1.645)^2))*1.645)</f>
        <v>320.37165917103221</v>
      </c>
    </row>
    <row r="17" spans="1:9" ht="28.8" x14ac:dyDescent="0.3">
      <c r="A17" s="20" t="s">
        <v>23</v>
      </c>
      <c r="B17" s="17">
        <f>Intra!B17+Inter!B17+Foreign!B17</f>
        <v>701</v>
      </c>
      <c r="C17" s="18">
        <f>((SQRT((Intra!C17/1.645)^2+(Inter!C17/1.645)^2+(Foreign!C17/1.645)^2))*1.645)</f>
        <v>260</v>
      </c>
      <c r="D17" s="19">
        <f t="shared" si="1"/>
        <v>9.4119226638023634E-2</v>
      </c>
      <c r="E17" s="17">
        <f>Intra!E17+Inter!E17+Foreign!E17</f>
        <v>393</v>
      </c>
      <c r="F17" s="18">
        <f>((SQRT((Intra!F17/1.645)^2+(Inter!F17/1.645)^2+(Foreign!F17/1.645)^2))*1.645)</f>
        <v>163</v>
      </c>
      <c r="G17" s="19">
        <f t="shared" si="2"/>
        <v>7.4122972463221429E-2</v>
      </c>
      <c r="H17" s="17">
        <f>Intra!H17+Inter!H17+Foreign!H17</f>
        <v>308</v>
      </c>
      <c r="I17" s="22">
        <f>((SQRT((Intra!I17/1.645)^2+(Inter!I17/1.645)^2+(Foreign!I17/1.645)^2))*1.645)</f>
        <v>306.86967917994116</v>
      </c>
    </row>
    <row r="18" spans="1:9" ht="28.8" x14ac:dyDescent="0.3">
      <c r="A18" s="20" t="s">
        <v>24</v>
      </c>
      <c r="B18" s="17">
        <f>Intra!B18+Inter!B18+Foreign!B18</f>
        <v>3652</v>
      </c>
      <c r="C18" s="18">
        <f>((SQRT((Intra!C18/1.645)^2+(Inter!C18/1.645)^2+(Foreign!C18/1.645)^2))*1.645)</f>
        <v>563.02220204890682</v>
      </c>
      <c r="D18" s="19">
        <f t="shared" si="1"/>
        <v>0.49033297529538133</v>
      </c>
      <c r="E18" s="17">
        <f>Intra!E18+Inter!E18+Foreign!E18</f>
        <v>2306</v>
      </c>
      <c r="F18" s="18">
        <f>((SQRT((Intra!F18/1.645)^2+(Inter!F18/1.645)^2+(Foreign!F18/1.645)^2))*1.645)</f>
        <v>437.47114190538332</v>
      </c>
      <c r="G18" s="19">
        <f t="shared" si="2"/>
        <v>0.43493021501320256</v>
      </c>
      <c r="H18" s="17">
        <f>Intra!H18+Inter!H18+Foreign!H18</f>
        <v>1346</v>
      </c>
      <c r="I18" s="22">
        <f>((SQRT((Intra!I18/1.645)^2+(Inter!I18/1.645)^2+(Foreign!I18/1.645)^2))*1.645)</f>
        <v>713.00420756121764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41</v>
      </c>
      <c r="F19" s="18">
        <f>((SQRT((Intra!F19/1.645)^2+(Inter!F19/1.645)^2+(Foreign!F19/1.645)^2))*1.645)</f>
        <v>54</v>
      </c>
      <c r="G19" s="19">
        <f t="shared" si="2"/>
        <v>7.7329309694454925E-3</v>
      </c>
      <c r="H19" s="17">
        <f>Intra!H19+Inter!H19+Foreign!H19</f>
        <v>-41</v>
      </c>
      <c r="I19" s="22">
        <f>((SQRT((Intra!I19/1.645)^2+(Inter!I19/1.645)^2+(Foreign!I19/1.645)^2))*1.645)</f>
        <v>54</v>
      </c>
    </row>
    <row r="20" spans="1:9" x14ac:dyDescent="0.3">
      <c r="A20" s="20" t="s">
        <v>26</v>
      </c>
      <c r="B20" s="17">
        <f>Intra!B20+Inter!B20+Foreign!B20</f>
        <v>14</v>
      </c>
      <c r="C20" s="18">
        <f>((SQRT((Intra!C20/1.645)^2+(Inter!C20/1.645)^2+(Foreign!C20/1.645)^2))*1.645)</f>
        <v>31</v>
      </c>
      <c r="D20" s="19">
        <f t="shared" si="1"/>
        <v>1.8796992481203006E-3</v>
      </c>
      <c r="E20" s="17">
        <f>Intra!E20+Inter!E20+Foreign!E20</f>
        <v>140</v>
      </c>
      <c r="F20" s="18">
        <f>((SQRT((Intra!F20/1.645)^2+(Inter!F20/1.645)^2+(Foreign!F20/1.645)^2))*1.645)</f>
        <v>105</v>
      </c>
      <c r="G20" s="19">
        <f t="shared" si="2"/>
        <v>2.6405130139569973E-2</v>
      </c>
      <c r="H20" s="17">
        <f>Intra!H20+Inter!H20+Foreign!H20</f>
        <v>-126</v>
      </c>
      <c r="I20" s="22">
        <f>((SQRT((Intra!I20/1.645)^2+(Inter!I20/1.645)^2+(Foreign!I20/1.645)^2))*1.645)</f>
        <v>109.48059188732951</v>
      </c>
    </row>
    <row r="21" spans="1:9" s="5" customFormat="1" x14ac:dyDescent="0.3">
      <c r="A21" s="20" t="s">
        <v>27</v>
      </c>
      <c r="B21" s="17">
        <f>Intra!B21+Inter!B21+Foreign!B21</f>
        <v>82</v>
      </c>
      <c r="C21" s="18">
        <f>((SQRT((Intra!C21/1.645)^2+(Inter!C21/1.645)^2+(Foreign!C21/1.645)^2))*1.645)</f>
        <v>62.481997407253232</v>
      </c>
      <c r="D21" s="19">
        <f t="shared" ref="D21:D32" si="3">B21/B$14</f>
        <v>1.1009667024704619E-2</v>
      </c>
      <c r="E21" s="17">
        <f>Intra!E21+Inter!E21+Foreign!E21</f>
        <v>119</v>
      </c>
      <c r="F21" s="18">
        <f>((SQRT((Intra!F21/1.645)^2+(Inter!F21/1.645)^2+(Foreign!F21/1.645)^2))*1.645)</f>
        <v>95</v>
      </c>
      <c r="G21" s="19">
        <f t="shared" ref="G21:G32" si="4">E21/E$14</f>
        <v>2.2444360618634477E-2</v>
      </c>
      <c r="H21" s="17">
        <f>Intra!H21+Inter!H21+Foreign!H21</f>
        <v>-37</v>
      </c>
      <c r="I21" s="22">
        <f>((SQRT((Intra!I21/1.645)^2+(Inter!I21/1.645)^2+(Foreign!I21/1.645)^2))*1.645)</f>
        <v>113.70576062803502</v>
      </c>
    </row>
    <row r="22" spans="1:9" s="5" customFormat="1" ht="28.8" x14ac:dyDescent="0.3">
      <c r="A22" s="20" t="s">
        <v>28</v>
      </c>
      <c r="B22" s="17">
        <f>Intra!B22+Inter!B22+Foreign!B22</f>
        <v>0</v>
      </c>
      <c r="C22" s="18">
        <f>((SQRT((Intra!C22/1.645)^2+(Inter!C22/1.645)^2+(Foreign!C22/1.645)^2))*1.645)</f>
        <v>0</v>
      </c>
      <c r="D22" s="19">
        <f t="shared" si="3"/>
        <v>0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0</v>
      </c>
      <c r="I22" s="22">
        <f>((SQRT((Intra!I22/1.645)^2+(Inter!I22/1.645)^2+(Foreign!I22/1.645)^2))*1.645)</f>
        <v>0</v>
      </c>
    </row>
    <row r="23" spans="1:9" s="5" customFormat="1" x14ac:dyDescent="0.3">
      <c r="A23" s="20" t="s">
        <v>29</v>
      </c>
      <c r="B23" s="17">
        <f>Intra!B23+Inter!B23+Foreign!B23</f>
        <v>83</v>
      </c>
      <c r="C23" s="18">
        <f>((SQRT((Intra!C23/1.645)^2+(Inter!C23/1.645)^2+(Foreign!C23/1.645)^2))*1.645)</f>
        <v>71.217975259059429</v>
      </c>
      <c r="D23" s="19">
        <f t="shared" si="3"/>
        <v>1.1143931256713211E-2</v>
      </c>
      <c r="E23" s="17">
        <f>Intra!E23+Inter!E23+Foreign!E23</f>
        <v>2</v>
      </c>
      <c r="F23" s="18">
        <f>((SQRT((Intra!F23/1.645)^2+(Inter!F23/1.645)^2+(Foreign!F23/1.645)^2))*1.645)</f>
        <v>21</v>
      </c>
      <c r="G23" s="19">
        <f t="shared" si="4"/>
        <v>3.7721614485099962E-4</v>
      </c>
      <c r="H23" s="17">
        <f>Intra!H23+Inter!H23+Foreign!H23</f>
        <v>81</v>
      </c>
      <c r="I23" s="22">
        <f>((SQRT((Intra!I23/1.645)^2+(Inter!I23/1.645)^2+(Foreign!I23/1.645)^2))*1.645)</f>
        <v>74.249579123386283</v>
      </c>
    </row>
    <row r="24" spans="1:9" s="5" customFormat="1" x14ac:dyDescent="0.3">
      <c r="A24" s="20" t="s">
        <v>30</v>
      </c>
      <c r="B24" s="17">
        <f>Intra!B24+Inter!B24+Foreign!B24</f>
        <v>114</v>
      </c>
      <c r="C24" s="18">
        <f>((SQRT((Intra!C24/1.645)^2+(Inter!C24/1.645)^2+(Foreign!C24/1.645)^2))*1.645)</f>
        <v>107.91200118615167</v>
      </c>
      <c r="D24" s="19">
        <f t="shared" si="3"/>
        <v>1.5306122448979591E-2</v>
      </c>
      <c r="E24" s="17">
        <f>Intra!E24+Inter!E24+Foreign!E24</f>
        <v>11</v>
      </c>
      <c r="F24" s="18">
        <f>((SQRT((Intra!F24/1.645)^2+(Inter!F24/1.645)^2+(Foreign!F24/1.645)^2))*1.645)</f>
        <v>18</v>
      </c>
      <c r="G24" s="19">
        <f t="shared" si="4"/>
        <v>2.0746887966804979E-3</v>
      </c>
      <c r="H24" s="17">
        <f>Intra!H24+Inter!H24+Foreign!H24</f>
        <v>103</v>
      </c>
      <c r="I24" s="22">
        <f>((SQRT((Intra!I24/1.645)^2+(Inter!I24/1.645)^2+(Foreign!I24/1.645)^2))*1.645)</f>
        <v>109.40292500660117</v>
      </c>
    </row>
    <row r="25" spans="1:9" s="5" customFormat="1" x14ac:dyDescent="0.3">
      <c r="A25" s="20" t="s">
        <v>31</v>
      </c>
      <c r="B25" s="17">
        <f>Intra!B25+Inter!B25+Foreign!B25</f>
        <v>23</v>
      </c>
      <c r="C25" s="18">
        <f>((SQRT((Intra!C25/1.645)^2+(Inter!C25/1.645)^2+(Foreign!C25/1.645)^2))*1.645)</f>
        <v>27.202941017470891</v>
      </c>
      <c r="D25" s="19">
        <f t="shared" si="3"/>
        <v>3.0880773361976368E-3</v>
      </c>
      <c r="E25" s="17">
        <f>Intra!E25+Inter!E25+Foreign!E25</f>
        <v>43</v>
      </c>
      <c r="F25" s="18">
        <f>((SQRT((Intra!F25/1.645)^2+(Inter!F25/1.645)^2+(Foreign!F25/1.645)^2))*1.645)</f>
        <v>47</v>
      </c>
      <c r="G25" s="19">
        <f t="shared" si="4"/>
        <v>8.1101471142964923E-3</v>
      </c>
      <c r="H25" s="17">
        <f>Intra!H25+Inter!H25+Foreign!H25</f>
        <v>-20</v>
      </c>
      <c r="I25" s="22">
        <f>((SQRT((Intra!I25/1.645)^2+(Inter!I25/1.645)^2+(Foreign!I25/1.645)^2))*1.645)</f>
        <v>54.304695929541857</v>
      </c>
    </row>
    <row r="26" spans="1:9" s="5" customFormat="1" x14ac:dyDescent="0.3">
      <c r="A26" s="20" t="s">
        <v>32</v>
      </c>
      <c r="B26" s="17">
        <f>Intra!B26+Inter!B26+Foreign!B26</f>
        <v>25</v>
      </c>
      <c r="C26" s="18">
        <f>((SQRT((Intra!C26/1.645)^2+(Inter!C26/1.645)^2+(Foreign!C26/1.645)^2))*1.645)</f>
        <v>39</v>
      </c>
      <c r="D26" s="19">
        <f t="shared" si="3"/>
        <v>3.3566058002148227E-3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25</v>
      </c>
      <c r="I26" s="22">
        <f>((SQRT((Intra!I26/1.645)^2+(Inter!I26/1.645)^2+(Foreign!I26/1.645)^2))*1.645)</f>
        <v>39</v>
      </c>
    </row>
    <row r="27" spans="1:9" s="5" customFormat="1" x14ac:dyDescent="0.3">
      <c r="A27" s="20" t="s">
        <v>33</v>
      </c>
      <c r="B27" s="17">
        <f>Intra!B27+Inter!B27+Foreign!B27</f>
        <v>57</v>
      </c>
      <c r="C27" s="18">
        <f>((SQRT((Intra!C27/1.645)^2+(Inter!C27/1.645)^2+(Foreign!C27/1.645)^2))*1.645)</f>
        <v>48</v>
      </c>
      <c r="D27" s="19">
        <f t="shared" si="3"/>
        <v>7.6530612244897957E-3</v>
      </c>
      <c r="E27" s="17">
        <f>Intra!E27+Inter!E27+Foreign!E27</f>
        <v>23</v>
      </c>
      <c r="F27" s="18">
        <f>((SQRT((Intra!F27/1.645)^2+(Inter!F27/1.645)^2+(Foreign!F27/1.645)^2))*1.645)</f>
        <v>32</v>
      </c>
      <c r="G27" s="19">
        <f t="shared" si="4"/>
        <v>4.3379856657864953E-3</v>
      </c>
      <c r="H27" s="17">
        <f>Intra!H27+Inter!H27+Foreign!H27</f>
        <v>34</v>
      </c>
      <c r="I27" s="22">
        <f>((SQRT((Intra!I27/1.645)^2+(Inter!I27/1.645)^2+(Foreign!I27/1.645)^2))*1.645)</f>
        <v>57.688820407423833</v>
      </c>
    </row>
    <row r="28" spans="1:9" s="5" customFormat="1" x14ac:dyDescent="0.3">
      <c r="A28" s="20" t="s">
        <v>34</v>
      </c>
      <c r="B28" s="17">
        <f>Intra!B28+Inter!B28+Foreign!B28</f>
        <v>203</v>
      </c>
      <c r="C28" s="18">
        <f>((SQRT((Intra!C28/1.645)^2+(Inter!C28/1.645)^2+(Foreign!C28/1.645)^2))*1.645)</f>
        <v>253.04742638485774</v>
      </c>
      <c r="D28" s="19">
        <f t="shared" si="3"/>
        <v>2.7255639097744359E-2</v>
      </c>
      <c r="E28" s="17">
        <f>Intra!E28+Inter!E28+Foreign!E28</f>
        <v>75</v>
      </c>
      <c r="F28" s="18">
        <f>((SQRT((Intra!F28/1.645)^2+(Inter!F28/1.645)^2+(Foreign!F28/1.645)^2))*1.645)</f>
        <v>77.252831663311852</v>
      </c>
      <c r="G28" s="19">
        <f t="shared" si="4"/>
        <v>1.4145605431912485E-2</v>
      </c>
      <c r="H28" s="17">
        <f>Intra!H28+Inter!H28+Foreign!H28</f>
        <v>128</v>
      </c>
      <c r="I28" s="22">
        <f>((SQRT((Intra!I28/1.645)^2+(Inter!I28/1.645)^2+(Foreign!I28/1.645)^2))*1.645)</f>
        <v>264.57702092207478</v>
      </c>
    </row>
    <row r="29" spans="1:9" s="5" customFormat="1" x14ac:dyDescent="0.3">
      <c r="A29" s="20" t="s">
        <v>35</v>
      </c>
      <c r="B29" s="17">
        <f>Intra!B29+Inter!B29+Foreign!B29</f>
        <v>83</v>
      </c>
      <c r="C29" s="18">
        <f>((SQRT((Intra!C29/1.645)^2+(Inter!C29/1.645)^2+(Foreign!C29/1.645)^2))*1.645)</f>
        <v>85.375640553965965</v>
      </c>
      <c r="D29" s="19">
        <f t="shared" si="3"/>
        <v>1.1143931256713211E-2</v>
      </c>
      <c r="E29" s="17">
        <f>Intra!E29+Inter!E29+Foreign!E29</f>
        <v>44</v>
      </c>
      <c r="F29" s="18">
        <f>((SQRT((Intra!F29/1.645)^2+(Inter!F29/1.645)^2+(Foreign!F29/1.645)^2))*1.645)</f>
        <v>43</v>
      </c>
      <c r="G29" s="19">
        <f t="shared" si="4"/>
        <v>8.2987551867219917E-3</v>
      </c>
      <c r="H29" s="17">
        <f>Intra!H29+Inter!H29+Foreign!H29</f>
        <v>39</v>
      </c>
      <c r="I29" s="22">
        <f>((SQRT((Intra!I29/1.645)^2+(Inter!I29/1.645)^2+(Foreign!I29/1.645)^2))*1.645)</f>
        <v>95.592886764654196</v>
      </c>
    </row>
    <row r="30" spans="1:9" x14ac:dyDescent="0.3">
      <c r="A30" s="34" t="s">
        <v>36</v>
      </c>
      <c r="B30" s="17">
        <f>Intra!B30+Inter!B30+Foreign!B30</f>
        <v>123</v>
      </c>
      <c r="C30" s="18">
        <f>((SQRT((Intra!C30/1.645)^2+(Inter!C30/1.645)^2+(Foreign!C30/1.645)^2))*1.645)</f>
        <v>105.80170130957252</v>
      </c>
      <c r="D30" s="19">
        <f t="shared" si="3"/>
        <v>1.6514500537056928E-2</v>
      </c>
      <c r="E30" s="17">
        <f>Intra!E30+Inter!E30+Foreign!E30</f>
        <v>55</v>
      </c>
      <c r="F30" s="18">
        <f>((SQRT((Intra!F30/1.645)^2+(Inter!F30/1.645)^2+(Foreign!F30/1.645)^2))*1.645)</f>
        <v>58.309518948452997</v>
      </c>
      <c r="G30" s="19">
        <f t="shared" si="4"/>
        <v>1.0373443983402489E-2</v>
      </c>
      <c r="H30" s="17">
        <f>Intra!H30+Inter!H30+Foreign!H30</f>
        <v>68</v>
      </c>
      <c r="I30" s="22">
        <f>((SQRT((Intra!I30/1.645)^2+(Inter!I30/1.645)^2+(Foreign!I30/1.645)^2))*1.645)</f>
        <v>120.80562900792332</v>
      </c>
    </row>
    <row r="31" spans="1:9" s="5" customFormat="1" x14ac:dyDescent="0.3">
      <c r="A31" s="35" t="s">
        <v>38</v>
      </c>
      <c r="B31" s="17">
        <f>Intra!B31+Inter!B31+Foreign!B31</f>
        <v>91</v>
      </c>
      <c r="C31" s="18">
        <f>((SQRT((Intra!C31/1.645)^2+(Inter!C31/1.645)^2+(Foreign!C31/1.645)^2))*1.645)</f>
        <v>64.288412641781719</v>
      </c>
      <c r="D31" s="19">
        <f t="shared" si="3"/>
        <v>1.2218045112781954E-2</v>
      </c>
      <c r="E31" s="17">
        <f>Intra!E31+Inter!E31+Foreign!E31</f>
        <v>35</v>
      </c>
      <c r="F31" s="18">
        <f>((SQRT((Intra!F31/1.645)^2+(Inter!F31/1.645)^2+(Foreign!F31/1.645)^2))*1.645)</f>
        <v>30.000000000000004</v>
      </c>
      <c r="G31" s="19">
        <f t="shared" si="4"/>
        <v>6.6012825348924931E-3</v>
      </c>
      <c r="H31" s="17">
        <f>Intra!H31+Inter!H31+Foreign!H31</f>
        <v>56</v>
      </c>
      <c r="I31" s="22">
        <f>((SQRT((Intra!I31/1.645)^2+(Inter!I31/1.645)^2+(Foreign!I31/1.645)^2))*1.645)</f>
        <v>70.943639602151777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7448</v>
      </c>
      <c r="C35" s="18">
        <f>((SQRT((Intra!C35/1.645)^2+(Inter!C35/1.645)^2+(Foreign!C35/1.645)^2))*1.645)</f>
        <v>941.47703105280277</v>
      </c>
      <c r="D35" s="19">
        <f>B35/B$35</f>
        <v>1</v>
      </c>
      <c r="E35" s="17">
        <f>Intra!E35+Inter!E35+Foreign!E35</f>
        <v>5302</v>
      </c>
      <c r="F35" s="18">
        <f>((SQRT((Intra!F35/1.645)^2+(Inter!F35/1.645)^2+(Foreign!F35/1.645)^2))*1.645)</f>
        <v>766.71246240034475</v>
      </c>
      <c r="G35" s="19">
        <f>E35/E$35</f>
        <v>1</v>
      </c>
      <c r="H35" s="17">
        <f>Intra!H35+Inter!H35+Foreign!H35</f>
        <v>2146</v>
      </c>
      <c r="I35" s="22">
        <f>((SQRT((Intra!I35/1.645)^2+(Inter!I35/1.645)^2+(Foreign!I35/1.645)^2))*1.645)</f>
        <v>1214.1774993797242</v>
      </c>
    </row>
    <row r="36" spans="1:9" ht="28.8" x14ac:dyDescent="0.3">
      <c r="A36" s="20" t="s">
        <v>39</v>
      </c>
      <c r="B36" s="17">
        <f>Intra!B36+Inter!B36+Foreign!B36</f>
        <v>6533</v>
      </c>
      <c r="C36" s="18">
        <f>((SQRT((Intra!C36/1.645)^2+(Inter!C36/1.645)^2+(Foreign!C36/1.645)^2))*1.645)</f>
        <v>894.61611879062411</v>
      </c>
      <c r="D36" s="19">
        <f t="shared" ref="D36:D39" si="5">B36/B$35</f>
        <v>0.87714822771213752</v>
      </c>
      <c r="E36" s="17">
        <f>Intra!E36+Inter!E36+Foreign!E36</f>
        <v>4692</v>
      </c>
      <c r="F36" s="18">
        <f>((SQRT((Intra!F36/1.645)^2+(Inter!F36/1.645)^2+(Foreign!F36/1.645)^2))*1.645)</f>
        <v>740.88393153043887</v>
      </c>
      <c r="G36" s="19">
        <f t="shared" ref="G36:G39" si="6">E36/E$35</f>
        <v>0.88494907582044513</v>
      </c>
      <c r="H36" s="17">
        <f>Intra!H36+Inter!H36+Foreign!H36</f>
        <v>1841</v>
      </c>
      <c r="I36" s="22">
        <f>((SQRT((Intra!I36/1.645)^2+(Inter!I36/1.645)^2+(Foreign!I36/1.645)^2))*1.645)</f>
        <v>1161.5709190574635</v>
      </c>
    </row>
    <row r="37" spans="1:9" ht="28.8" x14ac:dyDescent="0.3">
      <c r="A37" s="20" t="s">
        <v>40</v>
      </c>
      <c r="B37" s="17">
        <f>Intra!B37+Inter!B37+Foreign!B37</f>
        <v>442</v>
      </c>
      <c r="C37" s="18">
        <f>((SQRT((Intra!C37/1.645)^2+(Inter!C37/1.645)^2+(Foreign!C37/1.645)^2))*1.645)</f>
        <v>247.05060210410335</v>
      </c>
      <c r="D37" s="19">
        <f t="shared" si="5"/>
        <v>5.9344790547798065E-2</v>
      </c>
      <c r="E37" s="17">
        <f>Intra!E37+Inter!E37+Foreign!E37</f>
        <v>41</v>
      </c>
      <c r="F37" s="18">
        <f>((SQRT((Intra!F37/1.645)^2+(Inter!F37/1.645)^2+(Foreign!F37/1.645)^2))*1.645)</f>
        <v>50</v>
      </c>
      <c r="G37" s="19">
        <f t="shared" si="6"/>
        <v>7.7329309694454925E-3</v>
      </c>
      <c r="H37" s="17">
        <f>Intra!H37+Inter!H37+Foreign!H37</f>
        <v>401</v>
      </c>
      <c r="I37" s="22">
        <f>((SQRT((Intra!I37/1.645)^2+(Inter!I37/1.645)^2+(Foreign!I37/1.645)^2))*1.645)</f>
        <v>252.05951678125541</v>
      </c>
    </row>
    <row r="38" spans="1:9" ht="28.8" x14ac:dyDescent="0.3">
      <c r="A38" s="20" t="s">
        <v>41</v>
      </c>
      <c r="B38" s="17">
        <f>Intra!B38+Inter!B38+Foreign!B38</f>
        <v>199</v>
      </c>
      <c r="C38" s="18">
        <f>((SQRT((Intra!C38/1.645)^2+(Inter!C38/1.645)^2+(Foreign!C38/1.645)^2))*1.645)</f>
        <v>103.35376142163381</v>
      </c>
      <c r="D38" s="19">
        <f t="shared" si="5"/>
        <v>2.671858216970999E-2</v>
      </c>
      <c r="E38" s="17">
        <f>Intra!E38+Inter!E38+Foreign!E38</f>
        <v>171</v>
      </c>
      <c r="F38" s="18">
        <f>((SQRT((Intra!F38/1.645)^2+(Inter!F38/1.645)^2+(Foreign!F38/1.645)^2))*1.645)</f>
        <v>107.42439201596628</v>
      </c>
      <c r="G38" s="19">
        <f t="shared" si="6"/>
        <v>3.2251980384760466E-2</v>
      </c>
      <c r="H38" s="17">
        <f>Intra!H38+Inter!H38+Foreign!H38</f>
        <v>28</v>
      </c>
      <c r="I38" s="22">
        <f>((SQRT((Intra!I38/1.645)^2+(Inter!I38/1.645)^2+(Foreign!I38/1.645)^2))*1.645)</f>
        <v>149.07045314213008</v>
      </c>
    </row>
    <row r="39" spans="1:9" ht="28.8" x14ac:dyDescent="0.3">
      <c r="A39" s="24" t="s">
        <v>42</v>
      </c>
      <c r="B39" s="25">
        <f>Intra!B39+Inter!B39+Foreign!B39</f>
        <v>249</v>
      </c>
      <c r="C39" s="26">
        <f>((SQRT((Intra!C39/1.645)^2+(Inter!C39/1.645)^2+(Foreign!C39/1.645)^2))*1.645)</f>
        <v>117.59676866308871</v>
      </c>
      <c r="D39" s="27">
        <f t="shared" si="5"/>
        <v>3.3431793770139634E-2</v>
      </c>
      <c r="E39" s="25">
        <f>Intra!E39+Inter!E39+Foreign!E39</f>
        <v>398</v>
      </c>
      <c r="F39" s="26">
        <f>((SQRT((Intra!F39/1.645)^2+(Inter!F39/1.645)^2+(Foreign!F39/1.645)^2))*1.645)</f>
        <v>157.38169247087447</v>
      </c>
      <c r="G39" s="27">
        <f t="shared" si="6"/>
        <v>7.5066012825348929E-2</v>
      </c>
      <c r="H39" s="25">
        <f>Intra!H39+Inter!H39+Foreign!H39</f>
        <v>-149</v>
      </c>
      <c r="I39" s="28">
        <f>((SQRT((Intra!I39/1.645)^2+(Inter!I39/1.645)^2+(Foreign!I39/1.645)^2))*1.645)</f>
        <v>196.46372979508686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Charles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3658</v>
      </c>
      <c r="C8" s="45">
        <v>686</v>
      </c>
      <c r="D8" s="19">
        <f>B8/B$8</f>
        <v>1</v>
      </c>
      <c r="E8" s="15">
        <v>3599</v>
      </c>
      <c r="F8" s="45">
        <v>679</v>
      </c>
      <c r="G8" s="19">
        <f t="shared" ref="G8:G10" si="0">E8/E$8</f>
        <v>1</v>
      </c>
      <c r="H8" s="38">
        <f t="shared" ref="H8:H11" si="1">B8-E8</f>
        <v>59</v>
      </c>
      <c r="I8" s="39">
        <f>((SQRT((C8/1.645)^2+(F8/1.645)^2)))*1.645</f>
        <v>965.21344789637067</v>
      </c>
    </row>
    <row r="9" spans="1:9" x14ac:dyDescent="0.3">
      <c r="A9" s="32" t="str">
        <f>Total!A9</f>
        <v>Speak only English</v>
      </c>
      <c r="B9" s="15">
        <v>3254</v>
      </c>
      <c r="C9" s="45">
        <v>673</v>
      </c>
      <c r="D9" s="19">
        <f>B9/B$8</f>
        <v>0.88955713504647349</v>
      </c>
      <c r="E9" s="15">
        <v>3258</v>
      </c>
      <c r="F9" s="45">
        <v>664</v>
      </c>
      <c r="G9" s="19">
        <f t="shared" si="0"/>
        <v>0.90525145873853852</v>
      </c>
      <c r="H9" s="38">
        <f t="shared" si="1"/>
        <v>-4</v>
      </c>
      <c r="I9" s="39">
        <f t="shared" ref="I9:I11" si="2">((SQRT((C9/1.645)^2+(F9/1.645)^2)))*1.645</f>
        <v>945.42318566872473</v>
      </c>
    </row>
    <row r="10" spans="1:9" ht="28.8" x14ac:dyDescent="0.3">
      <c r="A10" s="32" t="str">
        <f>Total!A10</f>
        <v>Speak a language other than English, speak English "very well"</v>
      </c>
      <c r="B10" s="15">
        <v>265</v>
      </c>
      <c r="C10" s="45">
        <v>104</v>
      </c>
      <c r="D10" s="19">
        <f>B10/B$8</f>
        <v>7.2443958447238929E-2</v>
      </c>
      <c r="E10" s="15">
        <v>230</v>
      </c>
      <c r="F10" s="45">
        <v>120</v>
      </c>
      <c r="G10" s="19">
        <f t="shared" si="0"/>
        <v>6.3906640733537093E-2</v>
      </c>
      <c r="H10" s="38">
        <f t="shared" si="1"/>
        <v>35</v>
      </c>
      <c r="I10" s="39">
        <f t="shared" si="2"/>
        <v>158.79546593023369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139</v>
      </c>
      <c r="C11" s="45">
        <v>84</v>
      </c>
      <c r="D11" s="19">
        <f>B11/B$8</f>
        <v>3.7998906506287587E-2</v>
      </c>
      <c r="E11" s="15">
        <v>111</v>
      </c>
      <c r="F11" s="45">
        <v>78</v>
      </c>
      <c r="G11" s="19">
        <f>E11/E$8</f>
        <v>3.0841900527924425E-2</v>
      </c>
      <c r="H11" s="38">
        <f t="shared" si="1"/>
        <v>28</v>
      </c>
      <c r="I11" s="39">
        <f t="shared" si="2"/>
        <v>114.62983904725679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3732</v>
      </c>
      <c r="C14" s="47">
        <v>605</v>
      </c>
      <c r="D14" s="19">
        <f>B14/B$14</f>
        <v>1</v>
      </c>
      <c r="E14" s="48">
        <v>3823</v>
      </c>
      <c r="F14" s="48">
        <v>596</v>
      </c>
      <c r="G14" s="19">
        <f>E14/E$14</f>
        <v>1</v>
      </c>
      <c r="H14" s="17">
        <f t="shared" ref="H14:H20" si="3">B14-E14</f>
        <v>-91</v>
      </c>
      <c r="I14" s="22">
        <f t="shared" ref="I14:I20" si="4">((SQRT((C14/1.645)^2+(F14/1.645)^2)))*1.645</f>
        <v>849.25908885333695</v>
      </c>
    </row>
    <row r="15" spans="1:9" ht="28.8" x14ac:dyDescent="0.3">
      <c r="A15" s="32" t="str">
        <f>Total!A15</f>
        <v>Same state as current residence and residence 1 year ago</v>
      </c>
      <c r="B15" s="46">
        <v>1279</v>
      </c>
      <c r="C15" s="47">
        <v>390</v>
      </c>
      <c r="D15" s="19">
        <f>B15/B$14</f>
        <v>0.34271168274383706</v>
      </c>
      <c r="E15" s="48">
        <v>1772</v>
      </c>
      <c r="F15" s="48">
        <v>441</v>
      </c>
      <c r="G15" s="19">
        <f>E15/E$14</f>
        <v>0.46351033219984306</v>
      </c>
      <c r="H15" s="17">
        <f t="shared" si="3"/>
        <v>-493</v>
      </c>
      <c r="I15" s="22">
        <f t="shared" si="4"/>
        <v>588.71130446085374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2189</v>
      </c>
      <c r="C18" s="47">
        <v>451</v>
      </c>
      <c r="D18" s="19">
        <f t="shared" si="5"/>
        <v>0.58654876741693462</v>
      </c>
      <c r="E18" s="48">
        <v>1559</v>
      </c>
      <c r="F18" s="48">
        <v>359</v>
      </c>
      <c r="G18" s="19">
        <f t="shared" si="6"/>
        <v>0.40779492545121632</v>
      </c>
      <c r="H18" s="17">
        <f t="shared" si="3"/>
        <v>630</v>
      </c>
      <c r="I18" s="22">
        <f t="shared" si="4"/>
        <v>576.43906876616188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0</v>
      </c>
      <c r="C20" s="47">
        <v>0</v>
      </c>
      <c r="D20" s="19">
        <f t="shared" si="5"/>
        <v>0</v>
      </c>
      <c r="E20" s="48">
        <v>140</v>
      </c>
      <c r="F20" s="48">
        <v>105</v>
      </c>
      <c r="G20" s="19">
        <f t="shared" si="6"/>
        <v>3.6620455139942457E-2</v>
      </c>
      <c r="H20" s="17">
        <f t="shared" si="3"/>
        <v>-140</v>
      </c>
      <c r="I20" s="22">
        <f t="shared" si="4"/>
        <v>105</v>
      </c>
    </row>
    <row r="21" spans="1:9" s="5" customFormat="1" x14ac:dyDescent="0.3">
      <c r="A21" s="32" t="str">
        <f>Total!A21</f>
        <v>Born in remainder of Europe</v>
      </c>
      <c r="B21" s="46">
        <v>0</v>
      </c>
      <c r="C21" s="47">
        <v>0</v>
      </c>
      <c r="D21" s="19">
        <f t="shared" si="5"/>
        <v>0</v>
      </c>
      <c r="E21" s="48">
        <v>119</v>
      </c>
      <c r="F21" s="48">
        <v>95</v>
      </c>
      <c r="G21" s="19">
        <f t="shared" si="6"/>
        <v>3.1127386868951085E-2</v>
      </c>
      <c r="H21" s="17">
        <f t="shared" ref="H21:H32" si="7">B21-E21</f>
        <v>-119</v>
      </c>
      <c r="I21" s="22">
        <f t="shared" ref="I21:I32" si="8">((SQRT((C21/1.645)^2+(F21/1.645)^2)))*1.645</f>
        <v>95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43</v>
      </c>
      <c r="C23" s="47">
        <v>44</v>
      </c>
      <c r="D23" s="19">
        <f t="shared" si="5"/>
        <v>1.1521972132904609E-2</v>
      </c>
      <c r="E23" s="48">
        <v>2</v>
      </c>
      <c r="F23" s="48">
        <v>21</v>
      </c>
      <c r="G23" s="19">
        <f t="shared" si="6"/>
        <v>5.23149359142035E-4</v>
      </c>
      <c r="H23" s="17">
        <f t="shared" si="7"/>
        <v>41</v>
      </c>
      <c r="I23" s="22">
        <f t="shared" si="8"/>
        <v>48.754486972995622</v>
      </c>
    </row>
    <row r="24" spans="1:9" s="5" customFormat="1" x14ac:dyDescent="0.3">
      <c r="A24" s="32" t="str">
        <f>Total!A24</f>
        <v>Born in the Philippines</v>
      </c>
      <c r="B24" s="46">
        <v>26</v>
      </c>
      <c r="C24" s="47">
        <v>38</v>
      </c>
      <c r="D24" s="19">
        <f t="shared" si="5"/>
        <v>6.9667738478027871E-3</v>
      </c>
      <c r="E24" s="48">
        <v>11</v>
      </c>
      <c r="F24" s="48">
        <v>18</v>
      </c>
      <c r="G24" s="19">
        <f t="shared" si="6"/>
        <v>2.8773214752811928E-3</v>
      </c>
      <c r="H24" s="17">
        <f t="shared" si="7"/>
        <v>15</v>
      </c>
      <c r="I24" s="22">
        <f t="shared" si="8"/>
        <v>42.047592083257271</v>
      </c>
    </row>
    <row r="25" spans="1:9" s="5" customFormat="1" x14ac:dyDescent="0.3">
      <c r="A25" s="32" t="str">
        <f>Total!A25</f>
        <v>Born in remainder of Asia</v>
      </c>
      <c r="B25" s="46">
        <v>14</v>
      </c>
      <c r="C25" s="47">
        <v>22</v>
      </c>
      <c r="D25" s="19">
        <f t="shared" si="5"/>
        <v>3.7513397642015005E-3</v>
      </c>
      <c r="E25" s="48">
        <v>43</v>
      </c>
      <c r="F25" s="48">
        <v>47</v>
      </c>
      <c r="G25" s="19">
        <f t="shared" si="6"/>
        <v>1.1247711221553753E-2</v>
      </c>
      <c r="H25" s="17">
        <f t="shared" si="7"/>
        <v>-29</v>
      </c>
      <c r="I25" s="22">
        <f t="shared" si="8"/>
        <v>51.894122981316485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57</v>
      </c>
      <c r="C27" s="47">
        <v>48</v>
      </c>
      <c r="D27" s="19">
        <f t="shared" si="5"/>
        <v>1.5273311897106109E-2</v>
      </c>
      <c r="E27" s="48">
        <v>23</v>
      </c>
      <c r="F27" s="48">
        <v>32</v>
      </c>
      <c r="G27" s="19">
        <f t="shared" si="6"/>
        <v>6.0162176301334028E-3</v>
      </c>
      <c r="H27" s="17">
        <f t="shared" si="7"/>
        <v>34</v>
      </c>
      <c r="I27" s="22">
        <f t="shared" si="8"/>
        <v>57.688820407423833</v>
      </c>
    </row>
    <row r="28" spans="1:9" s="5" customFormat="1" x14ac:dyDescent="0.3">
      <c r="A28" s="32" t="str">
        <f>Total!A28</f>
        <v>Born in remainder of Central America</v>
      </c>
      <c r="B28" s="46">
        <v>24</v>
      </c>
      <c r="C28" s="47">
        <v>23</v>
      </c>
      <c r="D28" s="19">
        <f t="shared" si="5"/>
        <v>6.4308681672025723E-3</v>
      </c>
      <c r="E28" s="48">
        <v>58</v>
      </c>
      <c r="F28" s="48">
        <v>72</v>
      </c>
      <c r="G28" s="19">
        <f t="shared" si="6"/>
        <v>1.5171331415119017E-2</v>
      </c>
      <c r="H28" s="17">
        <f t="shared" si="7"/>
        <v>-34</v>
      </c>
      <c r="I28" s="22">
        <f t="shared" si="8"/>
        <v>75.584389922787622</v>
      </c>
    </row>
    <row r="29" spans="1:9" s="5" customFormat="1" x14ac:dyDescent="0.3">
      <c r="A29" s="32" t="str">
        <f>Total!A29</f>
        <v>Born in the Caribbean</v>
      </c>
      <c r="B29" s="46">
        <v>12</v>
      </c>
      <c r="C29" s="47">
        <v>20</v>
      </c>
      <c r="D29" s="19">
        <f t="shared" si="5"/>
        <v>3.2154340836012861E-3</v>
      </c>
      <c r="E29" s="48">
        <v>44</v>
      </c>
      <c r="F29" s="48">
        <v>43</v>
      </c>
      <c r="G29" s="19">
        <f t="shared" si="6"/>
        <v>1.1509285901124771E-2</v>
      </c>
      <c r="H29" s="17">
        <f t="shared" si="7"/>
        <v>-32</v>
      </c>
      <c r="I29" s="22">
        <f t="shared" si="8"/>
        <v>47.423622805517503</v>
      </c>
    </row>
    <row r="30" spans="1:9" s="5" customFormat="1" x14ac:dyDescent="0.3">
      <c r="A30" s="42" t="str">
        <f>Total!A30</f>
        <v>Born in South America</v>
      </c>
      <c r="B30" s="46">
        <v>7</v>
      </c>
      <c r="C30" s="47">
        <v>13</v>
      </c>
      <c r="D30" s="19">
        <f t="shared" si="5"/>
        <v>1.8756698821007502E-3</v>
      </c>
      <c r="E30" s="48">
        <v>17</v>
      </c>
      <c r="F30" s="48">
        <v>30</v>
      </c>
      <c r="G30" s="19">
        <f t="shared" si="6"/>
        <v>4.4467695527072981E-3</v>
      </c>
      <c r="H30" s="17">
        <f t="shared" si="7"/>
        <v>-10</v>
      </c>
      <c r="I30" s="22">
        <f t="shared" si="8"/>
        <v>32.695565448543633</v>
      </c>
    </row>
    <row r="31" spans="1:9" s="5" customFormat="1" x14ac:dyDescent="0.3">
      <c r="A31" s="40" t="str">
        <f>Total!A31</f>
        <v>Born in Africa</v>
      </c>
      <c r="B31" s="46">
        <v>81</v>
      </c>
      <c r="C31" s="47">
        <v>62</v>
      </c>
      <c r="D31" s="19">
        <f t="shared" si="5"/>
        <v>2.1704180064308683E-2</v>
      </c>
      <c r="E31" s="48">
        <v>35</v>
      </c>
      <c r="F31" s="48">
        <v>30</v>
      </c>
      <c r="G31" s="19">
        <f t="shared" si="6"/>
        <v>9.1551137849856142E-3</v>
      </c>
      <c r="H31" s="17">
        <f t="shared" si="7"/>
        <v>46</v>
      </c>
      <c r="I31" s="22">
        <f t="shared" si="8"/>
        <v>68.87670143089025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3732</v>
      </c>
      <c r="C35" s="18">
        <v>697</v>
      </c>
      <c r="D35" s="19">
        <f>B35/B$35</f>
        <v>1</v>
      </c>
      <c r="E35" s="17">
        <v>3823</v>
      </c>
      <c r="F35" s="18">
        <v>678</v>
      </c>
      <c r="G35" s="19">
        <f>E35/E$35</f>
        <v>1</v>
      </c>
      <c r="H35" s="17">
        <f t="shared" ref="H35:H39" si="9">B35-E35</f>
        <v>-91</v>
      </c>
      <c r="I35" s="22">
        <f t="shared" ref="I35:I39" si="10">((SQRT((C35/1.645)^2+(F35/1.645)^2)))*1.645</f>
        <v>972.36464353656959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3468</v>
      </c>
      <c r="C36" s="18">
        <v>691</v>
      </c>
      <c r="D36" s="19">
        <f t="shared" ref="D36:D39" si="11">B36/B$35</f>
        <v>0.92926045016077174</v>
      </c>
      <c r="E36" s="17">
        <v>3309</v>
      </c>
      <c r="F36" s="18">
        <v>653</v>
      </c>
      <c r="G36" s="19">
        <f t="shared" ref="G36:G39" si="12">E36/E$35</f>
        <v>0.86555061470049699</v>
      </c>
      <c r="H36" s="17">
        <f t="shared" si="9"/>
        <v>159</v>
      </c>
      <c r="I36" s="22">
        <f t="shared" si="10"/>
        <v>950.73129747579048</v>
      </c>
    </row>
    <row r="37" spans="1:9" ht="28.8" x14ac:dyDescent="0.3">
      <c r="A37" s="32" t="str">
        <f>Total!A37</f>
        <v>Entered the United States (or Puerto Rico) 5 years ago or less</v>
      </c>
      <c r="B37" s="17">
        <v>66</v>
      </c>
      <c r="C37" s="18">
        <v>47</v>
      </c>
      <c r="D37" s="19">
        <f t="shared" si="11"/>
        <v>1.7684887459807074E-2</v>
      </c>
      <c r="E37" s="17">
        <v>41</v>
      </c>
      <c r="F37" s="18">
        <v>50</v>
      </c>
      <c r="G37" s="19">
        <f t="shared" si="12"/>
        <v>1.0724561862411719E-2</v>
      </c>
      <c r="H37" s="17">
        <f t="shared" si="9"/>
        <v>25</v>
      </c>
      <c r="I37" s="22">
        <f t="shared" si="10"/>
        <v>68.622153857191037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84</v>
      </c>
      <c r="C38" s="18">
        <v>49</v>
      </c>
      <c r="D38" s="19">
        <f t="shared" si="11"/>
        <v>2.2508038585209004E-2</v>
      </c>
      <c r="E38" s="17">
        <v>125</v>
      </c>
      <c r="F38" s="18">
        <v>94</v>
      </c>
      <c r="G38" s="19">
        <f t="shared" si="12"/>
        <v>3.2696834946377193E-2</v>
      </c>
      <c r="H38" s="17">
        <f t="shared" si="9"/>
        <v>-41</v>
      </c>
      <c r="I38" s="22">
        <f t="shared" si="10"/>
        <v>106.00471687618432</v>
      </c>
    </row>
    <row r="39" spans="1:9" ht="28.8" x14ac:dyDescent="0.3">
      <c r="A39" s="44" t="str">
        <f>Total!A39</f>
        <v>Entered the United States (or Puerto Rico) 16 years ago or more</v>
      </c>
      <c r="B39" s="25">
        <v>114</v>
      </c>
      <c r="C39" s="26">
        <v>65</v>
      </c>
      <c r="D39" s="27">
        <f t="shared" si="11"/>
        <v>3.0546623794212219E-2</v>
      </c>
      <c r="E39" s="25">
        <v>348</v>
      </c>
      <c r="F39" s="26">
        <v>147.06460000000001</v>
      </c>
      <c r="G39" s="27">
        <f t="shared" si="12"/>
        <v>9.1027988490714098E-2</v>
      </c>
      <c r="H39" s="25">
        <f t="shared" si="9"/>
        <v>-234</v>
      </c>
      <c r="I39" s="28">
        <f t="shared" si="10"/>
        <v>160.78867053732364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Charles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3099</v>
      </c>
      <c r="C8" s="48">
        <v>576</v>
      </c>
      <c r="D8" s="19">
        <f t="shared" ref="D8" si="0">B8/B$8</f>
        <v>1</v>
      </c>
      <c r="E8" s="48">
        <v>1397</v>
      </c>
      <c r="F8" s="48">
        <v>334</v>
      </c>
      <c r="G8" s="19">
        <f t="shared" ref="G8" si="1">E8/E$8</f>
        <v>1</v>
      </c>
      <c r="H8" s="38">
        <f t="shared" ref="H8:H11" si="2">B8-E8</f>
        <v>1702</v>
      </c>
      <c r="I8" s="39">
        <f t="shared" ref="I8:I11" si="3">((SQRT((C8/1.645)^2+(F8/1.645)^2)))*1.645</f>
        <v>665.83181059483775</v>
      </c>
    </row>
    <row r="9" spans="1:9" x14ac:dyDescent="0.3">
      <c r="A9" s="32" t="str">
        <f>Total!A9</f>
        <v>Speak only English</v>
      </c>
      <c r="B9" s="48">
        <v>2782</v>
      </c>
      <c r="C9" s="48">
        <v>552</v>
      </c>
      <c r="D9" s="19">
        <f>B9/B$8</f>
        <v>0.89770893836721521</v>
      </c>
      <c r="E9" s="48">
        <v>1336</v>
      </c>
      <c r="F9" s="48">
        <v>329</v>
      </c>
      <c r="G9" s="19">
        <f>E9/E$8</f>
        <v>0.95633500357909806</v>
      </c>
      <c r="H9" s="38">
        <f t="shared" si="2"/>
        <v>1446</v>
      </c>
      <c r="I9" s="39">
        <f t="shared" si="3"/>
        <v>642.60796758210211</v>
      </c>
    </row>
    <row r="10" spans="1:9" ht="28.8" x14ac:dyDescent="0.3">
      <c r="A10" s="32" t="str">
        <f>Total!A10</f>
        <v>Speak a language other than English, speak English "very well"</v>
      </c>
      <c r="B10" s="48">
        <v>264</v>
      </c>
      <c r="C10" s="48">
        <v>147</v>
      </c>
      <c r="D10" s="19">
        <f>B10/B$8</f>
        <v>8.5188770571151984E-2</v>
      </c>
      <c r="E10" s="48">
        <v>44</v>
      </c>
      <c r="F10" s="48">
        <v>51</v>
      </c>
      <c r="G10" s="19">
        <f>E10/E$8</f>
        <v>3.1496062992125984E-2</v>
      </c>
      <c r="H10" s="38">
        <f t="shared" si="2"/>
        <v>220</v>
      </c>
      <c r="I10" s="39">
        <f t="shared" si="3"/>
        <v>155.59562975867928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53</v>
      </c>
      <c r="C11" s="48">
        <v>69</v>
      </c>
      <c r="D11" s="19">
        <f>B11/B$8</f>
        <v>1.7102291061632784E-2</v>
      </c>
      <c r="E11" s="48">
        <v>17</v>
      </c>
      <c r="F11" s="48">
        <v>28</v>
      </c>
      <c r="G11" s="19">
        <f>E11/E$8</f>
        <v>1.2168933428775949E-2</v>
      </c>
      <c r="H11" s="38">
        <f t="shared" si="2"/>
        <v>36</v>
      </c>
      <c r="I11" s="39">
        <f t="shared" si="3"/>
        <v>74.464756764525845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3407</v>
      </c>
      <c r="C14" s="48">
        <v>598</v>
      </c>
      <c r="D14" s="19">
        <f>B14/B$14</f>
        <v>1</v>
      </c>
      <c r="E14" s="48">
        <v>1479</v>
      </c>
      <c r="F14" s="48">
        <v>324</v>
      </c>
      <c r="G14" s="19">
        <f>E14/E$14</f>
        <v>1</v>
      </c>
      <c r="H14" s="17">
        <f t="shared" ref="H14:H32" si="4">B14-E14</f>
        <v>1928</v>
      </c>
      <c r="I14" s="22">
        <f t="shared" ref="I14:I32" si="5">((SQRT((C14/1.645)^2+(F14/1.645)^2)))*1.645</f>
        <v>680.13234006331436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870</v>
      </c>
      <c r="C16" s="48">
        <v>303</v>
      </c>
      <c r="D16" s="19">
        <f t="shared" ref="D16:D32" si="6">B16/B$14</f>
        <v>0.25535661872615206</v>
      </c>
      <c r="E16" s="48">
        <v>243</v>
      </c>
      <c r="F16" s="48">
        <v>98</v>
      </c>
      <c r="G16" s="19">
        <f t="shared" ref="G16:G32" si="7">E16/E$14</f>
        <v>0.1643002028397566</v>
      </c>
      <c r="H16" s="17">
        <f t="shared" si="4"/>
        <v>627</v>
      </c>
      <c r="I16" s="22">
        <f t="shared" si="5"/>
        <v>318.45407832213425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701</v>
      </c>
      <c r="C17" s="48">
        <v>260</v>
      </c>
      <c r="D17" s="19">
        <f t="shared" si="6"/>
        <v>0.20575286175520985</v>
      </c>
      <c r="E17" s="48">
        <v>393</v>
      </c>
      <c r="F17" s="48">
        <v>163</v>
      </c>
      <c r="G17" s="19">
        <f t="shared" si="7"/>
        <v>0.26572008113590262</v>
      </c>
      <c r="H17" s="17">
        <f t="shared" si="4"/>
        <v>308</v>
      </c>
      <c r="I17" s="22">
        <f t="shared" si="5"/>
        <v>306.86967917994116</v>
      </c>
    </row>
    <row r="18" spans="1:9" ht="28.8" x14ac:dyDescent="0.3">
      <c r="A18" s="32" t="str">
        <f>Total!A18</f>
        <v>Different state than current residence or residence 1 year ago</v>
      </c>
      <c r="B18" s="48">
        <v>1365</v>
      </c>
      <c r="C18" s="48">
        <v>333</v>
      </c>
      <c r="D18" s="19">
        <f t="shared" si="6"/>
        <v>0.40064572938068682</v>
      </c>
      <c r="E18" s="48">
        <v>747</v>
      </c>
      <c r="F18" s="48">
        <v>250</v>
      </c>
      <c r="G18" s="19">
        <f t="shared" si="7"/>
        <v>0.50507099391480725</v>
      </c>
      <c r="H18" s="17">
        <f t="shared" si="4"/>
        <v>618</v>
      </c>
      <c r="I18" s="22">
        <f t="shared" si="5"/>
        <v>416.40004803073691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41</v>
      </c>
      <c r="F19" s="48">
        <v>54</v>
      </c>
      <c r="G19" s="19">
        <f t="shared" si="7"/>
        <v>2.7721433400946585E-2</v>
      </c>
      <c r="H19" s="17">
        <f t="shared" si="4"/>
        <v>-41</v>
      </c>
      <c r="I19" s="22">
        <f t="shared" si="5"/>
        <v>54</v>
      </c>
    </row>
    <row r="20" spans="1:9" x14ac:dyDescent="0.3">
      <c r="A20" s="32" t="str">
        <f>Total!A20</f>
        <v>Born in Germany</v>
      </c>
      <c r="B20" s="48">
        <v>14</v>
      </c>
      <c r="C20" s="48">
        <v>31</v>
      </c>
      <c r="D20" s="19">
        <f t="shared" si="6"/>
        <v>4.1091869680070442E-3</v>
      </c>
      <c r="E20" s="48">
        <v>0</v>
      </c>
      <c r="F20" s="48">
        <v>0</v>
      </c>
      <c r="G20" s="19">
        <f t="shared" si="7"/>
        <v>0</v>
      </c>
      <c r="H20" s="17">
        <f t="shared" si="4"/>
        <v>14</v>
      </c>
      <c r="I20" s="22">
        <f t="shared" si="5"/>
        <v>31</v>
      </c>
    </row>
    <row r="21" spans="1:9" x14ac:dyDescent="0.3">
      <c r="A21" s="32" t="str">
        <f>Total!A21</f>
        <v>Born in remainder of Europe</v>
      </c>
      <c r="B21" s="48">
        <v>57</v>
      </c>
      <c r="C21" s="48">
        <v>48</v>
      </c>
      <c r="D21" s="19">
        <f t="shared" si="6"/>
        <v>1.6730261226885822E-2</v>
      </c>
      <c r="E21" s="48">
        <v>0</v>
      </c>
      <c r="F21" s="48">
        <v>0</v>
      </c>
      <c r="G21" s="19">
        <f t="shared" si="7"/>
        <v>0</v>
      </c>
      <c r="H21" s="17">
        <f t="shared" si="4"/>
        <v>57</v>
      </c>
      <c r="I21" s="22">
        <f t="shared" si="5"/>
        <v>48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9</v>
      </c>
      <c r="C25" s="48">
        <v>16</v>
      </c>
      <c r="D25" s="19">
        <f t="shared" si="6"/>
        <v>2.6416201937188143E-3</v>
      </c>
      <c r="E25" s="48">
        <v>0</v>
      </c>
      <c r="F25" s="48">
        <v>0</v>
      </c>
      <c r="G25" s="19">
        <f t="shared" si="7"/>
        <v>0</v>
      </c>
      <c r="H25" s="17">
        <f t="shared" si="4"/>
        <v>9</v>
      </c>
      <c r="I25" s="22">
        <f t="shared" si="5"/>
        <v>16</v>
      </c>
    </row>
    <row r="26" spans="1:9" x14ac:dyDescent="0.3">
      <c r="A26" s="32" t="str">
        <f>Total!A26</f>
        <v>Born in Northern America</v>
      </c>
      <c r="B26" s="48">
        <v>25</v>
      </c>
      <c r="C26" s="48">
        <v>39</v>
      </c>
      <c r="D26" s="19">
        <f t="shared" si="6"/>
        <v>7.3378338714411503E-3</v>
      </c>
      <c r="E26" s="48">
        <v>0</v>
      </c>
      <c r="F26" s="48">
        <v>0</v>
      </c>
      <c r="G26" s="19">
        <f t="shared" si="7"/>
        <v>0</v>
      </c>
      <c r="H26" s="17">
        <f t="shared" si="4"/>
        <v>25</v>
      </c>
      <c r="I26" s="22">
        <f t="shared" si="5"/>
        <v>39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179</v>
      </c>
      <c r="C28" s="48">
        <v>252</v>
      </c>
      <c r="D28" s="19">
        <f t="shared" si="6"/>
        <v>5.2538890519518641E-2</v>
      </c>
      <c r="E28" s="48">
        <v>17</v>
      </c>
      <c r="F28" s="48">
        <v>28</v>
      </c>
      <c r="G28" s="19">
        <f t="shared" si="7"/>
        <v>1.1494252873563218E-2</v>
      </c>
      <c r="H28" s="17">
        <f t="shared" si="4"/>
        <v>162</v>
      </c>
      <c r="I28" s="22">
        <f t="shared" si="5"/>
        <v>253.55078386784768</v>
      </c>
    </row>
    <row r="29" spans="1:9" x14ac:dyDescent="0.3">
      <c r="A29" s="32" t="str">
        <f>Total!A29</f>
        <v>Born in the Caribbean</v>
      </c>
      <c r="B29" s="48">
        <v>71</v>
      </c>
      <c r="C29" s="48">
        <v>83</v>
      </c>
      <c r="D29" s="19">
        <f t="shared" si="6"/>
        <v>2.0839448194892869E-2</v>
      </c>
      <c r="E29" s="48">
        <v>0</v>
      </c>
      <c r="F29" s="48">
        <v>0</v>
      </c>
      <c r="G29" s="19">
        <f t="shared" si="7"/>
        <v>0</v>
      </c>
      <c r="H29" s="17">
        <f t="shared" si="4"/>
        <v>71</v>
      </c>
      <c r="I29" s="22">
        <f t="shared" si="5"/>
        <v>83</v>
      </c>
    </row>
    <row r="30" spans="1:9" x14ac:dyDescent="0.3">
      <c r="A30" s="42" t="str">
        <f>Total!A30</f>
        <v>Born in South America</v>
      </c>
      <c r="B30" s="48">
        <v>116</v>
      </c>
      <c r="C30" s="48">
        <v>105</v>
      </c>
      <c r="D30" s="19">
        <f t="shared" si="6"/>
        <v>3.4047549163486936E-2</v>
      </c>
      <c r="E30" s="48">
        <v>38</v>
      </c>
      <c r="F30" s="48">
        <v>50</v>
      </c>
      <c r="G30" s="19">
        <f t="shared" si="7"/>
        <v>2.5693035835023664E-2</v>
      </c>
      <c r="H30" s="17">
        <f t="shared" si="4"/>
        <v>78</v>
      </c>
      <c r="I30" s="22">
        <f t="shared" si="5"/>
        <v>116.29703349613008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3407</v>
      </c>
      <c r="C35" s="18">
        <v>617</v>
      </c>
      <c r="D35" s="19">
        <f>B35/B$35</f>
        <v>1</v>
      </c>
      <c r="E35" s="17">
        <v>1479</v>
      </c>
      <c r="F35" s="18">
        <v>358</v>
      </c>
      <c r="G35" s="19">
        <f>E35/E$35</f>
        <v>1</v>
      </c>
      <c r="H35" s="17">
        <f>B35-E35</f>
        <v>1928</v>
      </c>
      <c r="I35" s="22">
        <f t="shared" ref="I35:I39" si="8">((SQRT((C35/1.645)^2+(F35/1.645)^2)))*1.645</f>
        <v>713.33933019286144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2919</v>
      </c>
      <c r="C36" s="18">
        <v>564</v>
      </c>
      <c r="D36" s="19">
        <f t="shared" ref="D36:D39" si="9">B36/B$35</f>
        <v>0.85676548282946874</v>
      </c>
      <c r="E36" s="17">
        <v>1383</v>
      </c>
      <c r="F36" s="18">
        <v>350</v>
      </c>
      <c r="G36" s="19">
        <f t="shared" ref="G36:G39" si="10">E36/E$35</f>
        <v>0.93509127789046653</v>
      </c>
      <c r="H36" s="17">
        <f t="shared" ref="H36:H39" si="11">B36-E36</f>
        <v>1536</v>
      </c>
      <c r="I36" s="22">
        <f t="shared" si="8"/>
        <v>663.77405794441836</v>
      </c>
    </row>
    <row r="37" spans="1:9" ht="28.8" x14ac:dyDescent="0.3">
      <c r="A37" s="20" t="str">
        <f>Total!A37</f>
        <v>Entered the United States (or Puerto Rico) 5 years ago or less</v>
      </c>
      <c r="B37" s="17">
        <v>238</v>
      </c>
      <c r="C37" s="18">
        <v>213</v>
      </c>
      <c r="D37" s="19">
        <f t="shared" si="9"/>
        <v>6.9856178456119758E-2</v>
      </c>
      <c r="E37" s="17">
        <v>0</v>
      </c>
      <c r="F37" s="18">
        <v>0</v>
      </c>
      <c r="G37" s="19">
        <f t="shared" si="10"/>
        <v>0</v>
      </c>
      <c r="H37" s="17">
        <f t="shared" si="11"/>
        <v>238</v>
      </c>
      <c r="I37" s="22">
        <f t="shared" si="8"/>
        <v>213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115</v>
      </c>
      <c r="C38" s="18">
        <v>91</v>
      </c>
      <c r="D38" s="19">
        <f t="shared" si="9"/>
        <v>3.375403580862929E-2</v>
      </c>
      <c r="E38" s="17">
        <v>46</v>
      </c>
      <c r="F38" s="18">
        <v>52</v>
      </c>
      <c r="G38" s="19">
        <f t="shared" si="10"/>
        <v>3.110209601081812E-2</v>
      </c>
      <c r="H38" s="17">
        <f t="shared" si="11"/>
        <v>69</v>
      </c>
      <c r="I38" s="22">
        <f t="shared" si="8"/>
        <v>104.80935072788114</v>
      </c>
    </row>
    <row r="39" spans="1:9" ht="28.8" x14ac:dyDescent="0.3">
      <c r="A39" s="24" t="str">
        <f>Total!A39</f>
        <v>Entered the United States (or Puerto Rico) 16 years ago or more</v>
      </c>
      <c r="B39" s="25">
        <v>135</v>
      </c>
      <c r="C39" s="26">
        <v>98</v>
      </c>
      <c r="D39" s="27">
        <f t="shared" si="9"/>
        <v>3.9624302905782213E-2</v>
      </c>
      <c r="E39" s="25">
        <v>50</v>
      </c>
      <c r="F39" s="26">
        <v>56.044629999999998</v>
      </c>
      <c r="G39" s="27">
        <f t="shared" si="10"/>
        <v>3.3806626098715348E-2</v>
      </c>
      <c r="H39" s="25">
        <f t="shared" si="11"/>
        <v>85</v>
      </c>
      <c r="I39" s="28">
        <f t="shared" si="8"/>
        <v>112.8937578072273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Charles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309</v>
      </c>
      <c r="C8" s="48">
        <v>132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309</v>
      </c>
      <c r="I8" s="39">
        <f t="shared" ref="I8:I9" si="1">((SQRT((C8/1.645)^2+(F8/1.645)^2)))*1.645</f>
        <v>132</v>
      </c>
    </row>
    <row r="9" spans="1:9" x14ac:dyDescent="0.3">
      <c r="A9" s="32" t="str">
        <f>Total!A9</f>
        <v>Speak only English</v>
      </c>
      <c r="B9" s="48">
        <v>136</v>
      </c>
      <c r="C9" s="48">
        <v>66</v>
      </c>
      <c r="D9" s="16">
        <f>B9/B$8</f>
        <v>0.44012944983818769</v>
      </c>
      <c r="E9" s="17">
        <v>0</v>
      </c>
      <c r="F9" s="18">
        <v>0</v>
      </c>
      <c r="G9" s="19">
        <v>0</v>
      </c>
      <c r="H9" s="38">
        <f t="shared" si="0"/>
        <v>136</v>
      </c>
      <c r="I9" s="39">
        <f t="shared" si="1"/>
        <v>66</v>
      </c>
    </row>
    <row r="10" spans="1:9" ht="28.8" x14ac:dyDescent="0.3">
      <c r="A10" s="32" t="str">
        <f>Total!A10</f>
        <v>Speak a language other than English, speak English "very well"</v>
      </c>
      <c r="B10" s="48">
        <v>76</v>
      </c>
      <c r="C10" s="48">
        <v>52</v>
      </c>
      <c r="D10" s="16">
        <f>B10/B$8</f>
        <v>0.2459546925566343</v>
      </c>
      <c r="E10" s="17">
        <v>0</v>
      </c>
      <c r="F10" s="18">
        <v>0</v>
      </c>
      <c r="G10" s="19">
        <v>0</v>
      </c>
      <c r="H10" s="38">
        <f t="shared" si="0"/>
        <v>76</v>
      </c>
      <c r="I10" s="39">
        <f>((SQRT((C10/1.645)^2+(F10/1.645)^2)))*1.645</f>
        <v>52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97</v>
      </c>
      <c r="C11" s="48">
        <v>102</v>
      </c>
      <c r="D11" s="16">
        <f>B11/B$8</f>
        <v>0.31391585760517798</v>
      </c>
      <c r="E11" s="17">
        <v>0</v>
      </c>
      <c r="F11" s="18">
        <v>0</v>
      </c>
      <c r="G11" s="19">
        <v>0</v>
      </c>
      <c r="H11" s="38">
        <f t="shared" si="0"/>
        <v>97</v>
      </c>
      <c r="I11" s="39">
        <f>((SQRT((C11/1.645)^2+(F11/1.645)^2)))*1.645</f>
        <v>102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309</v>
      </c>
      <c r="C14" s="48">
        <v>139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309</v>
      </c>
      <c r="I14" s="22">
        <f t="shared" ref="I14:I32" si="3">((SQRT((C14/1.645)^2+(F14/1.645)^2)))*1.645</f>
        <v>139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48</v>
      </c>
      <c r="C16" s="48">
        <v>35</v>
      </c>
      <c r="D16" s="19">
        <f t="shared" ref="D16:D32" si="4">B16/B$14</f>
        <v>0.1553398058252427</v>
      </c>
      <c r="E16" s="48">
        <v>0</v>
      </c>
      <c r="F16" s="48">
        <v>0</v>
      </c>
      <c r="G16" s="19">
        <v>0</v>
      </c>
      <c r="H16" s="17">
        <f t="shared" si="2"/>
        <v>48</v>
      </c>
      <c r="I16" s="22">
        <f t="shared" si="3"/>
        <v>35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98</v>
      </c>
      <c r="C18" s="48">
        <v>52</v>
      </c>
      <c r="D18" s="19">
        <f t="shared" si="4"/>
        <v>0.31715210355987056</v>
      </c>
      <c r="E18" s="48">
        <v>0</v>
      </c>
      <c r="F18" s="48">
        <v>0</v>
      </c>
      <c r="G18" s="19">
        <v>0</v>
      </c>
      <c r="H18" s="17">
        <f t="shared" si="2"/>
        <v>98</v>
      </c>
      <c r="I18" s="22">
        <f t="shared" si="3"/>
        <v>52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4"/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25</v>
      </c>
      <c r="C21" s="48">
        <v>40</v>
      </c>
      <c r="D21" s="19">
        <f t="shared" si="4"/>
        <v>8.0906148867313912E-2</v>
      </c>
      <c r="E21" s="48">
        <v>0</v>
      </c>
      <c r="F21" s="48">
        <v>0</v>
      </c>
      <c r="G21" s="19">
        <v>0</v>
      </c>
      <c r="H21" s="17">
        <f t="shared" si="2"/>
        <v>25</v>
      </c>
      <c r="I21" s="22">
        <f t="shared" si="3"/>
        <v>40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4"/>
        <v>0</v>
      </c>
      <c r="E22" s="48">
        <v>0</v>
      </c>
      <c r="F22" s="48">
        <v>0</v>
      </c>
      <c r="G22" s="19">
        <v>0</v>
      </c>
      <c r="H22" s="17">
        <f t="shared" si="2"/>
        <v>0</v>
      </c>
      <c r="I22" s="22">
        <f t="shared" si="3"/>
        <v>0</v>
      </c>
    </row>
    <row r="23" spans="1:9" x14ac:dyDescent="0.3">
      <c r="A23" s="32" t="str">
        <f>Total!A23</f>
        <v>Born in India</v>
      </c>
      <c r="B23" s="48">
        <v>40</v>
      </c>
      <c r="C23" s="48">
        <v>56</v>
      </c>
      <c r="D23" s="19">
        <f t="shared" si="4"/>
        <v>0.12944983818770225</v>
      </c>
      <c r="E23" s="48">
        <v>0</v>
      </c>
      <c r="F23" s="48">
        <v>0</v>
      </c>
      <c r="G23" s="19">
        <v>0</v>
      </c>
      <c r="H23" s="17">
        <f t="shared" si="2"/>
        <v>40</v>
      </c>
      <c r="I23" s="22">
        <f t="shared" si="3"/>
        <v>56</v>
      </c>
    </row>
    <row r="24" spans="1:9" x14ac:dyDescent="0.3">
      <c r="A24" s="32" t="str">
        <f>Total!A24</f>
        <v>Born in the Philippines</v>
      </c>
      <c r="B24" s="48">
        <v>88</v>
      </c>
      <c r="C24" s="48">
        <v>101</v>
      </c>
      <c r="D24" s="19">
        <f t="shared" si="4"/>
        <v>0.28478964401294499</v>
      </c>
      <c r="E24" s="48">
        <v>0</v>
      </c>
      <c r="F24" s="48">
        <v>0</v>
      </c>
      <c r="G24" s="19">
        <v>0</v>
      </c>
      <c r="H24" s="17">
        <f t="shared" si="2"/>
        <v>88</v>
      </c>
      <c r="I24" s="22">
        <f t="shared" si="3"/>
        <v>101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4"/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10</v>
      </c>
      <c r="C31" s="48">
        <v>17</v>
      </c>
      <c r="D31" s="19">
        <f t="shared" si="4"/>
        <v>3.2362459546925564E-2</v>
      </c>
      <c r="E31" s="48">
        <v>0</v>
      </c>
      <c r="F31" s="48">
        <v>0</v>
      </c>
      <c r="G31" s="19">
        <v>0</v>
      </c>
      <c r="H31" s="17">
        <f t="shared" si="2"/>
        <v>10</v>
      </c>
      <c r="I31" s="22">
        <f t="shared" si="3"/>
        <v>17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309</v>
      </c>
      <c r="C35" s="18">
        <v>141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309</v>
      </c>
      <c r="I35" s="22">
        <f t="shared" ref="I35:I39" si="6">((SQRT((C35/1.645)^2+(F35/1.645)^2)))*1.645</f>
        <v>141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146</v>
      </c>
      <c r="C36" s="18">
        <v>69</v>
      </c>
      <c r="D36" s="19">
        <f t="shared" ref="D36:D39" si="7">B36/B$35</f>
        <v>0.47249190938511326</v>
      </c>
      <c r="E36" s="17">
        <v>0</v>
      </c>
      <c r="F36" s="18">
        <v>0</v>
      </c>
      <c r="G36" s="19">
        <v>0</v>
      </c>
      <c r="H36" s="17">
        <f t="shared" si="5"/>
        <v>146</v>
      </c>
      <c r="I36" s="22">
        <f t="shared" si="6"/>
        <v>69</v>
      </c>
    </row>
    <row r="37" spans="1:9" ht="28.8" x14ac:dyDescent="0.3">
      <c r="A37" s="20" t="str">
        <f>Total!A37</f>
        <v>Entered the United States (or Puerto Rico) 5 years ago or less</v>
      </c>
      <c r="B37" s="17">
        <v>138</v>
      </c>
      <c r="C37" s="18">
        <v>116</v>
      </c>
      <c r="D37" s="19">
        <f t="shared" si="7"/>
        <v>0.44660194174757284</v>
      </c>
      <c r="E37" s="17">
        <v>0</v>
      </c>
      <c r="F37" s="18">
        <v>0</v>
      </c>
      <c r="G37" s="19">
        <v>0</v>
      </c>
      <c r="H37" s="17">
        <f t="shared" si="5"/>
        <v>138</v>
      </c>
      <c r="I37" s="22">
        <f t="shared" si="6"/>
        <v>115.99999999999999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295631-C816-486D-9677-4B1D075D840E}"/>
</file>

<file path=customXml/itemProps2.xml><?xml version="1.0" encoding="utf-8"?>
<ds:datastoreItem xmlns:ds="http://schemas.openxmlformats.org/officeDocument/2006/customXml" ds:itemID="{4D468567-F52D-4D45-A680-E05BE5F76265}"/>
</file>

<file path=customXml/itemProps3.xml><?xml version="1.0" encoding="utf-8"?>
<ds:datastoreItem xmlns:ds="http://schemas.openxmlformats.org/officeDocument/2006/customXml" ds:itemID="{C21581D9-8D69-419E-9673-CFA3C370A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