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H24" i="1" s="1"/>
  <c r="I24" i="5"/>
  <c r="H25" i="5"/>
  <c r="I25" i="5"/>
  <c r="H26" i="5"/>
  <c r="H26" i="1" s="1"/>
  <c r="I26" i="5"/>
  <c r="H27" i="5"/>
  <c r="I27" i="5"/>
  <c r="H28" i="5"/>
  <c r="H28" i="1" s="1"/>
  <c r="I28" i="5"/>
  <c r="H29" i="5"/>
  <c r="I29" i="5"/>
  <c r="I29" i="1" s="1"/>
  <c r="H30" i="5"/>
  <c r="H30" i="1" s="1"/>
  <c r="I30" i="5"/>
  <c r="H31" i="5"/>
  <c r="I31" i="5"/>
  <c r="I31" i="1" s="1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22" i="1" l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6" i="1" s="1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G14" i="1" l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<sst xmlns="http://schemas.openxmlformats.org/spreadsheetml/2006/main" count="127" uniqueCount="49">
  <si>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</si>
  <si>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</si>
  <si>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</si>
  <si>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</si>
  <si>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</si>
  <si>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</si>
  <si>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</si>
  <si>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</si>
  <si>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</si>
  <si>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</si>
  <si>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</si>
  <si>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</si>
  <si>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</si>
  <si>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</si>
  <si>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</si>
  <si>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</si>
  <si>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</si>
  <si>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</si>
  <si>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</si>
  <si>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</si>
  <si>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</si>
  <si>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</si>
  <si>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</si>
  <si>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</si>
  <si>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</si>
  <si>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</si>
  <si>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</si>
  <si>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</si>
  <si>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</si>
  <si>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</si>
  <si>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</si>
  <si>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</si>
  <si>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</si>
  <si>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</si>
  <si>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</si>
  <si>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</si>
  <si>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</si>
  <si>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</si>
  <si>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</si>
  <si>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</si>
  <si>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</si>
  <si>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</si>
  <si>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</si>
  <si>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</si>
  <si>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Calvert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</si>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</sst>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2.664062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3333</v>
      </c>
      <c r="C8" s="18">
        <f>((SQRT((Intra!C8/1.645)^2+(Inter!C8/1.645)^2+(Foreign!C8/1.645)^2))*1.645)</f>
        <v>548.10674142907601</v>
      </c>
      <c r="D8" s="19">
        <f t="shared" ref="D8:D11" si="0">B8/B$8</f>
        <v>1</v>
      </c>
      <c r="E8" s="17">
        <f>Intra!E8+Inter!E8+Foreign!E8</f>
        <v>2912</v>
      </c>
      <c r="F8" s="18">
        <f>((SQRT((Intra!F8/1.645)^2+(Inter!F8/1.645)^2+(Foreign!F8/1.645)^2))*1.645)</f>
        <v>548.86246000250378</v>
      </c>
      <c r="G8" s="19">
        <f>E8/E$8</f>
        <v>1</v>
      </c>
      <c r="H8" s="38">
        <f>Intra!H8+Inter!H8+Foreign!H8</f>
        <v>421</v>
      </c>
      <c r="I8" s="39">
        <f>((SQRT((Intra!I8/1.645)^2+(Inter!I8/1.645)^2+(Foreign!I8/1.645)^2))*1.645)</f>
        <v>775.67454515408724</v>
      </c>
      <c r="K8" s="6"/>
    </row>
    <row r="9" spans="1:11" x14ac:dyDescent="0.3">
      <c r="A9" s="32" t="s">
        <v>18</v>
      </c>
      <c r="B9" s="17">
        <f>Intra!B9+Inter!B9+Foreign!B9</f>
        <v>2984</v>
      </c>
      <c r="C9" s="18">
        <f>((SQRT((Intra!C9/1.645)^2+(Inter!C9/1.645)^2+(Foreign!C9/1.645)^2))*1.645)</f>
        <v>533.39385073320818</v>
      </c>
      <c r="D9" s="19">
        <f t="shared" si="0"/>
        <v>0.89528952895289526</v>
      </c>
      <c r="E9" s="17">
        <f>Intra!E9+Inter!E9+Foreign!E9</f>
        <v>2746</v>
      </c>
      <c r="F9" s="18">
        <f>((SQRT((Intra!F9/1.645)^2+(Inter!F9/1.645)^2+(Foreign!F9/1.645)^2))*1.645)</f>
        <v>541.76194033911247</v>
      </c>
      <c r="G9" s="19">
        <f>E9/E$8</f>
        <v>0.94299450549450547</v>
      </c>
      <c r="H9" s="38">
        <f>Intra!H9+Inter!H9+Foreign!H9</f>
        <v>238</v>
      </c>
      <c r="I9" s="39">
        <f>((SQRT((Intra!I9/1.645)^2+(Inter!I9/1.645)^2+(Foreign!I9/1.645)^2))*1.645)</f>
        <v>760.27297729170937</v>
      </c>
      <c r="K9" s="6"/>
    </row>
    <row r="10" spans="1:11" ht="28.8" x14ac:dyDescent="0.3">
      <c r="A10" s="32" t="s">
        <v>19</v>
      </c>
      <c r="B10" s="17">
        <f>Intra!B10+Inter!B10+Foreign!B10</f>
        <v>214</v>
      </c>
      <c r="C10" s="18">
        <f>((SQRT((Intra!C10/1.645)^2+(Inter!C10/1.645)^2+(Foreign!C10/1.645)^2))*1.645)</f>
        <v>100.84145972763385</v>
      </c>
      <c r="D10" s="19">
        <f t="shared" si="0"/>
        <v>6.4206420642064208E-2</v>
      </c>
      <c r="E10" s="17">
        <f>Intra!E10+Inter!E10+Foreign!E10</f>
        <v>147</v>
      </c>
      <c r="F10" s="18">
        <f>((SQRT((Intra!F10/1.645)^2+(Inter!F10/1.645)^2+(Foreign!F10/1.645)^2))*1.645)</f>
        <v>85.211501571090736</v>
      </c>
      <c r="G10" s="19">
        <f>E10/E$8</f>
        <v>5.0480769230769232E-2</v>
      </c>
      <c r="H10" s="38">
        <f>Intra!H10+Inter!H10+Foreign!H10</f>
        <v>67</v>
      </c>
      <c r="I10" s="39">
        <f>((SQRT((Intra!I10/1.645)^2+(Inter!I10/1.645)^2+(Foreign!I10/1.645)^2))*1.645)</f>
        <v>132.02272531651511</v>
      </c>
      <c r="K10" s="6"/>
    </row>
    <row r="11" spans="1:11" ht="28.8" x14ac:dyDescent="0.3">
      <c r="A11" s="32" t="s">
        <v>20</v>
      </c>
      <c r="B11" s="17">
        <f>Intra!B11+Inter!B11+Foreign!B11</f>
        <v>135</v>
      </c>
      <c r="C11" s="18">
        <f>((SQRT((Intra!C11/1.645)^2+(Inter!C11/1.645)^2+(Foreign!C11/1.645)^2))*1.645)</f>
        <v>75.139869576676801</v>
      </c>
      <c r="D11" s="19">
        <f t="shared" si="0"/>
        <v>4.0504050405040501E-2</v>
      </c>
      <c r="E11" s="17">
        <f>Intra!E11+Inter!E11+Foreign!E11</f>
        <v>19</v>
      </c>
      <c r="F11" s="18">
        <f>((SQRT((Intra!F11/1.645)^2+(Inter!F11/1.645)^2+(Foreign!F11/1.645)^2))*1.645)</f>
        <v>21</v>
      </c>
      <c r="G11" s="19">
        <f>E11/E$8</f>
        <v>6.524725274725275E-3</v>
      </c>
      <c r="H11" s="38">
        <f>Intra!H11+Inter!H11+Foreign!H11</f>
        <v>116</v>
      </c>
      <c r="I11" s="39">
        <f>((SQRT((Intra!I11/1.645)^2+(Inter!I11/1.645)^2+(Foreign!I11/1.645)^2))*1.645)</f>
        <v>78.019228399158109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3811</v>
      </c>
      <c r="C14" s="18">
        <f>((SQRT((Intra!C14/1.645)^2+(Inter!C14/1.645)^2+(Foreign!C14/1.645)^2))*1.645)</f>
        <v>540.80680469091726</v>
      </c>
      <c r="D14" s="19">
        <f>B14/B$14</f>
        <v>1</v>
      </c>
      <c r="E14" s="17">
        <f>Intra!E14+Inter!E14+Foreign!E14</f>
        <v>3148</v>
      </c>
      <c r="F14" s="18">
        <f>((SQRT((Intra!F14/1.645)^2+(Inter!F14/1.645)^2+(Foreign!F14/1.645)^2))*1.645)</f>
        <v>567.72616638657757</v>
      </c>
      <c r="G14" s="19">
        <f>E14/E$14</f>
        <v>1</v>
      </c>
      <c r="H14" s="17">
        <f>Intra!H14+Inter!H14+Foreign!H14</f>
        <v>663</v>
      </c>
      <c r="I14" s="22">
        <f>((SQRT((Intra!I14/1.645)^2+(Inter!I14/1.645)^2+(Foreign!I14/1.645)^2))*1.645)</f>
        <v>784.08226609202165</v>
      </c>
    </row>
    <row r="15" spans="1:11" ht="28.8" x14ac:dyDescent="0.3">
      <c r="A15" s="20" t="s">
        <v>21</v>
      </c>
      <c r="B15" s="17">
        <f>Intra!B15+Inter!B15+Foreign!B15</f>
        <v>1077</v>
      </c>
      <c r="C15" s="18">
        <f>((SQRT((Intra!C15/1.645)^2+(Inter!C15/1.645)^2+(Foreign!C15/1.645)^2))*1.645)</f>
        <v>294</v>
      </c>
      <c r="D15" s="19">
        <f>B15/B$14</f>
        <v>0.28260299134085543</v>
      </c>
      <c r="E15" s="17">
        <f>Intra!E15+Inter!E15+Foreign!E15</f>
        <v>1367</v>
      </c>
      <c r="F15" s="18">
        <f>((SQRT((Intra!F15/1.645)^2+(Inter!F15/1.645)^2+(Foreign!F15/1.645)^2))*1.645)</f>
        <v>326</v>
      </c>
      <c r="G15" s="19">
        <f>E15/E$14</f>
        <v>0.43424396442185514</v>
      </c>
      <c r="H15" s="17">
        <f>Intra!H15+Inter!H15+Foreign!H15</f>
        <v>-290</v>
      </c>
      <c r="I15" s="22">
        <f>((SQRT((Intra!I15/1.645)^2+(Inter!I15/1.645)^2+(Foreign!I15/1.645)^2))*1.645)</f>
        <v>438.98974931084672</v>
      </c>
    </row>
    <row r="16" spans="1:11" ht="28.8" x14ac:dyDescent="0.3">
      <c r="A16" s="20" t="s">
        <v>22</v>
      </c>
      <c r="B16" s="17">
        <f>Intra!B16+Inter!B16+Foreign!B16</f>
        <v>285</v>
      </c>
      <c r="C16" s="18">
        <f>((SQRT((Intra!C16/1.645)^2+(Inter!C16/1.645)^2+(Foreign!C16/1.645)^2))*1.645)</f>
        <v>115.95257651298652</v>
      </c>
      <c r="D16" s="19">
        <f t="shared" ref="D16:D20" si="1">B16/B$14</f>
        <v>7.4783521385463139E-2</v>
      </c>
      <c r="E16" s="17">
        <f>Intra!E16+Inter!E16+Foreign!E16</f>
        <v>67</v>
      </c>
      <c r="F16" s="18">
        <f>((SQRT((Intra!F16/1.645)^2+(Inter!F16/1.645)^2+(Foreign!F16/1.645)^2))*1.645)</f>
        <v>69</v>
      </c>
      <c r="G16" s="19">
        <f t="shared" ref="G16:G20" si="2">E16/E$14</f>
        <v>2.1283354510800507E-2</v>
      </c>
      <c r="H16" s="17">
        <f>Intra!H16+Inter!H16+Foreign!H16</f>
        <v>218</v>
      </c>
      <c r="I16" s="22">
        <f>((SQRT((Intra!I16/1.645)^2+(Inter!I16/1.645)^2+(Foreign!I16/1.645)^2))*1.645)</f>
        <v>134.929611279363</v>
      </c>
    </row>
    <row r="17" spans="1:9" ht="28.8" x14ac:dyDescent="0.3">
      <c r="A17" s="20" t="s">
        <v>23</v>
      </c>
      <c r="B17" s="17">
        <f>Intra!B17+Inter!B17+Foreign!B17</f>
        <v>236</v>
      </c>
      <c r="C17" s="18">
        <f>((SQRT((Intra!C17/1.645)^2+(Inter!C17/1.645)^2+(Foreign!C17/1.645)^2))*1.645)</f>
        <v>106</v>
      </c>
      <c r="D17" s="19">
        <f t="shared" si="1"/>
        <v>6.1926003673576487E-2</v>
      </c>
      <c r="E17" s="17">
        <f>Intra!E17+Inter!E17+Foreign!E17</f>
        <v>440</v>
      </c>
      <c r="F17" s="18">
        <f>((SQRT((Intra!F17/1.645)^2+(Inter!F17/1.645)^2+(Foreign!F17/1.645)^2))*1.645)</f>
        <v>338</v>
      </c>
      <c r="G17" s="19">
        <f t="shared" si="2"/>
        <v>0.13977128335451081</v>
      </c>
      <c r="H17" s="17">
        <f>Intra!H17+Inter!H17+Foreign!H17</f>
        <v>-204</v>
      </c>
      <c r="I17" s="22">
        <f>((SQRT((Intra!I17/1.645)^2+(Inter!I17/1.645)^2+(Foreign!I17/1.645)^2))*1.645)</f>
        <v>354.23156268181407</v>
      </c>
    </row>
    <row r="18" spans="1:9" ht="28.8" x14ac:dyDescent="0.3">
      <c r="A18" s="20" t="s">
        <v>24</v>
      </c>
      <c r="B18" s="17">
        <f>Intra!B18+Inter!B18+Foreign!B18</f>
        <v>1790</v>
      </c>
      <c r="C18" s="18">
        <f>((SQRT((Intra!C18/1.645)^2+(Inter!C18/1.645)^2+(Foreign!C18/1.645)^2))*1.645)</f>
        <v>395.73981351387937</v>
      </c>
      <c r="D18" s="19">
        <f t="shared" si="1"/>
        <v>0.4696929939648386</v>
      </c>
      <c r="E18" s="17">
        <f>Intra!E18+Inter!E18+Foreign!E18</f>
        <v>1149</v>
      </c>
      <c r="F18" s="18">
        <f>((SQRT((Intra!F18/1.645)^2+(Inter!F18/1.645)^2+(Foreign!F18/1.645)^2))*1.645)</f>
        <v>300.98006578509484</v>
      </c>
      <c r="G18" s="19">
        <f t="shared" si="2"/>
        <v>0.36499364675984752</v>
      </c>
      <c r="H18" s="17">
        <f>Intra!H18+Inter!H18+Foreign!H18</f>
        <v>641</v>
      </c>
      <c r="I18" s="22">
        <f>((SQRT((Intra!I18/1.645)^2+(Inter!I18/1.645)^2+(Foreign!I18/1.645)^2))*1.645)</f>
        <v>497.1911101377417</v>
      </c>
    </row>
    <row r="19" spans="1:9" x14ac:dyDescent="0.3">
      <c r="A19" s="20" t="s">
        <v>25</v>
      </c>
      <c r="B19" s="17">
        <f>Intra!B19+Inter!B19+Foreign!B19</f>
        <v>14</v>
      </c>
      <c r="C19" s="18">
        <f>((SQRT((Intra!C19/1.645)^2+(Inter!C19/1.645)^2+(Foreign!C19/1.645)^2))*1.645)</f>
        <v>22</v>
      </c>
      <c r="D19" s="19">
        <f t="shared" si="1"/>
        <v>3.6735764891104696E-3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14</v>
      </c>
      <c r="I19" s="22">
        <f>((SQRT((Intra!I19/1.645)^2+(Inter!I19/1.645)^2+(Foreign!I19/1.645)^2))*1.645)</f>
        <v>22</v>
      </c>
    </row>
    <row r="20" spans="1:9" x14ac:dyDescent="0.3">
      <c r="A20" s="20" t="s">
        <v>26</v>
      </c>
      <c r="B20" s="17">
        <f>Intra!B20+Inter!B20+Foreign!B20</f>
        <v>18</v>
      </c>
      <c r="C20" s="18">
        <f>((SQRT((Intra!C20/1.645)^2+(Inter!C20/1.645)^2+(Foreign!C20/1.645)^2))*1.645)</f>
        <v>24</v>
      </c>
      <c r="D20" s="19">
        <f t="shared" si="1"/>
        <v>4.7231697717134606E-3</v>
      </c>
      <c r="E20" s="17">
        <f>Intra!E20+Inter!E20+Foreign!E20</f>
        <v>11</v>
      </c>
      <c r="F20" s="18">
        <f>((SQRT((Intra!F20/1.645)^2+(Inter!F20/1.645)^2+(Foreign!F20/1.645)^2))*1.645)</f>
        <v>16</v>
      </c>
      <c r="G20" s="19">
        <f t="shared" si="2"/>
        <v>3.4942820838627701E-3</v>
      </c>
      <c r="H20" s="17">
        <f>Intra!H20+Inter!H20+Foreign!H20</f>
        <v>7</v>
      </c>
      <c r="I20" s="22">
        <f>((SQRT((Intra!I20/1.645)^2+(Inter!I20/1.645)^2+(Foreign!I20/1.645)^2))*1.645)</f>
        <v>28.844410203711917</v>
      </c>
    </row>
    <row r="21" spans="1:9" s="5" customFormat="1" x14ac:dyDescent="0.3">
      <c r="A21" s="20" t="s">
        <v>27</v>
      </c>
      <c r="B21" s="17">
        <f>Intra!B21+Inter!B21+Foreign!B21</f>
        <v>142</v>
      </c>
      <c r="C21" s="18">
        <f>((SQRT((Intra!C21/1.645)^2+(Inter!C21/1.645)^2+(Foreign!C21/1.645)^2))*1.645)</f>
        <v>81.884064383737083</v>
      </c>
      <c r="D21" s="19">
        <f t="shared" ref="D21:D32" si="3">B21/B$14</f>
        <v>3.7260561532406193E-2</v>
      </c>
      <c r="E21" s="17">
        <f>Intra!E21+Inter!E21+Foreign!E21</f>
        <v>24</v>
      </c>
      <c r="F21" s="18">
        <f>((SQRT((Intra!F21/1.645)^2+(Inter!F21/1.645)^2+(Foreign!F21/1.645)^2))*1.645)</f>
        <v>37</v>
      </c>
      <c r="G21" s="19">
        <f t="shared" ref="G21:G32" si="4">E21/E$14</f>
        <v>7.6238881829733167E-3</v>
      </c>
      <c r="H21" s="17">
        <f>Intra!H21+Inter!H21+Foreign!H21</f>
        <v>118</v>
      </c>
      <c r="I21" s="22">
        <f>((SQRT((Intra!I21/1.645)^2+(Inter!I21/1.645)^2+(Foreign!I21/1.645)^2))*1.645)</f>
        <v>89.855439456941056</v>
      </c>
    </row>
    <row r="22" spans="1:9" s="5" customFormat="1" ht="28.8" x14ac:dyDescent="0.3">
      <c r="A22" s="20" t="s">
        <v>28</v>
      </c>
      <c r="B22" s="17">
        <f>Intra!B22+Inter!B22+Foreign!B22</f>
        <v>18</v>
      </c>
      <c r="C22" s="18">
        <f>((SQRT((Intra!C22/1.645)^2+(Inter!C22/1.645)^2+(Foreign!C22/1.645)^2))*1.645)</f>
        <v>21.931712199461309</v>
      </c>
      <c r="D22" s="19">
        <f t="shared" si="3"/>
        <v>4.7231697717134606E-3</v>
      </c>
      <c r="E22" s="17">
        <f>Intra!E22+Inter!E22+Foreign!E22</f>
        <v>16</v>
      </c>
      <c r="F22" s="18">
        <f>((SQRT((Intra!F22/1.645)^2+(Inter!F22/1.645)^2+(Foreign!F22/1.645)^2))*1.645)</f>
        <v>31</v>
      </c>
      <c r="G22" s="19">
        <f t="shared" si="4"/>
        <v>5.0825921219822112E-3</v>
      </c>
      <c r="H22" s="17">
        <f>Intra!H22+Inter!H22+Foreign!H22</f>
        <v>2</v>
      </c>
      <c r="I22" s="22">
        <f>((SQRT((Intra!I22/1.645)^2+(Inter!I22/1.645)^2+(Foreign!I22/1.645)^2))*1.645)</f>
        <v>37.97367509209505</v>
      </c>
    </row>
    <row r="23" spans="1:9" s="5" customFormat="1" x14ac:dyDescent="0.3">
      <c r="A23" s="20" t="s">
        <v>29</v>
      </c>
      <c r="B23" s="17">
        <f>Intra!B23+Inter!B23+Foreign!B23</f>
        <v>45</v>
      </c>
      <c r="C23" s="18">
        <f>((SQRT((Intra!C23/1.645)^2+(Inter!C23/1.645)^2+(Foreign!C23/1.645)^2))*1.645)</f>
        <v>65</v>
      </c>
      <c r="D23" s="19">
        <f t="shared" si="3"/>
        <v>1.1807924429283653E-2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45</v>
      </c>
      <c r="I23" s="22">
        <f>((SQRT((Intra!I23/1.645)^2+(Inter!I23/1.645)^2+(Foreign!I23/1.645)^2))*1.645)</f>
        <v>65</v>
      </c>
    </row>
    <row r="24" spans="1:9" s="5" customFormat="1" x14ac:dyDescent="0.3">
      <c r="A24" s="20" t="s">
        <v>30</v>
      </c>
      <c r="B24" s="17">
        <f>Intra!B24+Inter!B24+Foreign!B24</f>
        <v>49</v>
      </c>
      <c r="C24" s="18">
        <f>((SQRT((Intra!C24/1.645)^2+(Inter!C24/1.645)^2+(Foreign!C24/1.645)^2))*1.645)</f>
        <v>81</v>
      </c>
      <c r="D24" s="19">
        <f t="shared" si="3"/>
        <v>1.2857517711886644E-2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49</v>
      </c>
      <c r="I24" s="22">
        <f>((SQRT((Intra!I24/1.645)^2+(Inter!I24/1.645)^2+(Foreign!I24/1.645)^2))*1.645)</f>
        <v>81</v>
      </c>
    </row>
    <row r="25" spans="1:9" s="5" customFormat="1" x14ac:dyDescent="0.3">
      <c r="A25" s="20" t="s">
        <v>31</v>
      </c>
      <c r="B25" s="17">
        <f>Intra!B25+Inter!B25+Foreign!B25</f>
        <v>52</v>
      </c>
      <c r="C25" s="18">
        <f>((SQRT((Intra!C25/1.645)^2+(Inter!C25/1.645)^2+(Foreign!C25/1.645)^2))*1.645)</f>
        <v>43.920382511995498</v>
      </c>
      <c r="D25" s="19">
        <f t="shared" si="3"/>
        <v>1.3644712673838887E-2</v>
      </c>
      <c r="E25" s="17">
        <f>Intra!E25+Inter!E25+Foreign!E25</f>
        <v>21</v>
      </c>
      <c r="F25" s="18">
        <f>((SQRT((Intra!F25/1.645)^2+(Inter!F25/1.645)^2+(Foreign!F25/1.645)^2))*1.645)</f>
        <v>31</v>
      </c>
      <c r="G25" s="19">
        <f t="shared" si="4"/>
        <v>6.6709021601016518E-3</v>
      </c>
      <c r="H25" s="17">
        <f>Intra!H25+Inter!H25+Foreign!H25</f>
        <v>31</v>
      </c>
      <c r="I25" s="22">
        <f>((SQRT((Intra!I25/1.645)^2+(Inter!I25/1.645)^2+(Foreign!I25/1.645)^2))*1.645)</f>
        <v>53.758720222862451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27</v>
      </c>
      <c r="C27" s="18">
        <f>((SQRT((Intra!C27/1.645)^2+(Inter!C27/1.645)^2+(Foreign!C27/1.645)^2))*1.645)</f>
        <v>32.756678708318404</v>
      </c>
      <c r="D27" s="19">
        <f t="shared" si="3"/>
        <v>7.0847546575701914E-3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27</v>
      </c>
      <c r="I27" s="22">
        <f>((SQRT((Intra!I27/1.645)^2+(Inter!I27/1.645)^2+(Foreign!I27/1.645)^2))*1.645)</f>
        <v>32.756678708318404</v>
      </c>
    </row>
    <row r="28" spans="1:9" s="5" customFormat="1" x14ac:dyDescent="0.3">
      <c r="A28" s="20" t="s">
        <v>34</v>
      </c>
      <c r="B28" s="17">
        <f>Intra!B28+Inter!B28+Foreign!B28</f>
        <v>35</v>
      </c>
      <c r="C28" s="18">
        <f>((SQRT((Intra!C28/1.645)^2+(Inter!C28/1.645)^2+(Foreign!C28/1.645)^2))*1.645)</f>
        <v>34.713109915419565</v>
      </c>
      <c r="D28" s="19">
        <f t="shared" si="3"/>
        <v>9.1839412227761735E-3</v>
      </c>
      <c r="E28" s="17">
        <f>Intra!E28+Inter!E28+Foreign!E28</f>
        <v>0</v>
      </c>
      <c r="F28" s="18">
        <f>((SQRT((Intra!F28/1.645)^2+(Inter!F28/1.645)^2+(Foreign!F28/1.645)^2))*1.645)</f>
        <v>0</v>
      </c>
      <c r="G28" s="19">
        <f t="shared" si="4"/>
        <v>0</v>
      </c>
      <c r="H28" s="17">
        <f>Intra!H28+Inter!H28+Foreign!H28</f>
        <v>35</v>
      </c>
      <c r="I28" s="22">
        <f>((SQRT((Intra!I28/1.645)^2+(Inter!I28/1.645)^2+(Foreign!I28/1.645)^2))*1.645)</f>
        <v>34.713109915419565</v>
      </c>
    </row>
    <row r="29" spans="1:9" s="5" customFormat="1" x14ac:dyDescent="0.3">
      <c r="A29" s="20" t="s">
        <v>35</v>
      </c>
      <c r="B29" s="17">
        <f>Intra!B29+Inter!B29+Foreign!B29</f>
        <v>23</v>
      </c>
      <c r="C29" s="18">
        <f>((SQRT((Intra!C29/1.645)^2+(Inter!C29/1.645)^2+(Foreign!C29/1.645)^2))*1.645)</f>
        <v>35</v>
      </c>
      <c r="D29" s="19">
        <f t="shared" si="3"/>
        <v>6.0351613749672003E-3</v>
      </c>
      <c r="E29" s="17">
        <f>Intra!E29+Inter!E29+Foreign!E29</f>
        <v>0</v>
      </c>
      <c r="F29" s="18">
        <f>((SQRT((Intra!F29/1.645)^2+(Inter!F29/1.645)^2+(Foreign!F29/1.645)^2))*1.645)</f>
        <v>0</v>
      </c>
      <c r="G29" s="19">
        <f t="shared" si="4"/>
        <v>0</v>
      </c>
      <c r="H29" s="17">
        <f>Intra!H29+Inter!H29+Foreign!H29</f>
        <v>23</v>
      </c>
      <c r="I29" s="22">
        <f>((SQRT((Intra!I29/1.645)^2+(Inter!I29/1.645)^2+(Foreign!I29/1.645)^2))*1.645)</f>
        <v>35</v>
      </c>
    </row>
    <row r="30" spans="1:9" x14ac:dyDescent="0.3">
      <c r="A30" s="34" t="s">
        <v>36</v>
      </c>
      <c r="B30" s="17">
        <f>Intra!B30+Inter!B30+Foreign!B30</f>
        <v>0</v>
      </c>
      <c r="C30" s="18">
        <f>((SQRT((Intra!C30/1.645)^2+(Inter!C30/1.645)^2+(Foreign!C30/1.645)^2))*1.645)</f>
        <v>0</v>
      </c>
      <c r="D30" s="19">
        <f t="shared" si="3"/>
        <v>0</v>
      </c>
      <c r="E30" s="17">
        <f>Intra!E30+Inter!E30+Foreign!E30</f>
        <v>12</v>
      </c>
      <c r="F30" s="18">
        <f>((SQRT((Intra!F30/1.645)^2+(Inter!F30/1.645)^2+(Foreign!F30/1.645)^2))*1.645)</f>
        <v>23</v>
      </c>
      <c r="G30" s="19">
        <f t="shared" si="4"/>
        <v>3.8119440914866584E-3</v>
      </c>
      <c r="H30" s="17">
        <f>Intra!H30+Inter!H30+Foreign!H30</f>
        <v>-12</v>
      </c>
      <c r="I30" s="22">
        <f>((SQRT((Intra!I30/1.645)^2+(Inter!I30/1.645)^2+(Foreign!I30/1.645)^2))*1.645)</f>
        <v>23</v>
      </c>
    </row>
    <row r="31" spans="1:9" s="5" customFormat="1" x14ac:dyDescent="0.3">
      <c r="A31" s="35" t="s">
        <v>38</v>
      </c>
      <c r="B31" s="17">
        <f>Intra!B31+Inter!B31+Foreign!B31</f>
        <v>0</v>
      </c>
      <c r="C31" s="18">
        <f>((SQRT((Intra!C31/1.645)^2+(Inter!C31/1.645)^2+(Foreign!C31/1.645)^2))*1.645)</f>
        <v>0</v>
      </c>
      <c r="D31" s="19">
        <f t="shared" si="3"/>
        <v>0</v>
      </c>
      <c r="E31" s="17">
        <f>Intra!E31+Inter!E31+Foreign!E31</f>
        <v>29</v>
      </c>
      <c r="F31" s="18">
        <f>((SQRT((Intra!F31/1.645)^2+(Inter!F31/1.645)^2+(Foreign!F31/1.645)^2))*1.645)</f>
        <v>48</v>
      </c>
      <c r="G31" s="19">
        <f t="shared" si="4"/>
        <v>9.2121982210927565E-3</v>
      </c>
      <c r="H31" s="17">
        <f>Intra!H31+Inter!H31+Foreign!H31</f>
        <v>-29</v>
      </c>
      <c r="I31" s="22">
        <f>((SQRT((Intra!I31/1.645)^2+(Inter!I31/1.645)^2+(Foreign!I31/1.645)^2))*1.645)</f>
        <v>48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3811</v>
      </c>
      <c r="C35" s="18">
        <f>((SQRT((Intra!C35/1.645)^2+(Inter!C35/1.645)^2+(Foreign!C35/1.645)^2))*1.645)</f>
        <v>593.01686316663881</v>
      </c>
      <c r="D35" s="19">
        <f>B35/B$35</f>
        <v>1</v>
      </c>
      <c r="E35" s="17">
        <f>Intra!E35+Inter!E35+Foreign!E35</f>
        <v>3148</v>
      </c>
      <c r="F35" s="18">
        <f>((SQRT((Intra!F35/1.645)^2+(Inter!F35/1.645)^2+(Foreign!F35/1.645)^2))*1.645)</f>
        <v>601.51891075842332</v>
      </c>
      <c r="G35" s="19">
        <f>E35/E$35</f>
        <v>1</v>
      </c>
      <c r="H35" s="17">
        <f>Intra!H35+Inter!H35+Foreign!H35</f>
        <v>663</v>
      </c>
      <c r="I35" s="22">
        <f>((SQRT((Intra!I35/1.645)^2+(Inter!I35/1.645)^2+(Foreign!I35/1.645)^2))*1.645)</f>
        <v>844.68574037922531</v>
      </c>
    </row>
    <row r="36" spans="1:9" ht="28.8" x14ac:dyDescent="0.3">
      <c r="A36" s="20" t="s">
        <v>39</v>
      </c>
      <c r="B36" s="17">
        <f>Intra!B36+Inter!B36+Foreign!B36</f>
        <v>3361</v>
      </c>
      <c r="C36" s="18">
        <f>((SQRT((Intra!C36/1.645)^2+(Inter!C36/1.645)^2+(Foreign!C36/1.645)^2))*1.645)</f>
        <v>571.10944660371365</v>
      </c>
      <c r="D36" s="19">
        <f t="shared" ref="D36:D39" si="5">B36/B$35</f>
        <v>0.88192075570716344</v>
      </c>
      <c r="E36" s="17">
        <f>Intra!E36+Inter!E36+Foreign!E36</f>
        <v>3023</v>
      </c>
      <c r="F36" s="18">
        <f>((SQRT((Intra!F36/1.645)^2+(Inter!F36/1.645)^2+(Foreign!F36/1.645)^2))*1.645)</f>
        <v>595.7558224642039</v>
      </c>
      <c r="G36" s="19">
        <f t="shared" ref="G36:G39" si="6">E36/E$35</f>
        <v>0.96029224904701393</v>
      </c>
      <c r="H36" s="17">
        <f>Intra!H36+Inter!H36+Foreign!H36</f>
        <v>338</v>
      </c>
      <c r="I36" s="22">
        <f>((SQRT((Intra!I36/1.645)^2+(Inter!I36/1.645)^2+(Foreign!I36/1.645)^2))*1.645)</f>
        <v>825.2823759174795</v>
      </c>
    </row>
    <row r="37" spans="1:9" ht="28.8" x14ac:dyDescent="0.3">
      <c r="A37" s="20" t="s">
        <v>40</v>
      </c>
      <c r="B37" s="17">
        <f>Intra!B37+Inter!B37+Foreign!B37</f>
        <v>172</v>
      </c>
      <c r="C37" s="18">
        <f>((SQRT((Intra!C37/1.645)^2+(Inter!C37/1.645)^2+(Foreign!C37/1.645)^2))*1.645)</f>
        <v>110.33131921625879</v>
      </c>
      <c r="D37" s="19">
        <f t="shared" si="5"/>
        <v>4.513251115192863E-2</v>
      </c>
      <c r="E37" s="17">
        <f>Intra!E37+Inter!E37+Foreign!E37</f>
        <v>49</v>
      </c>
      <c r="F37" s="18">
        <f>((SQRT((Intra!F37/1.645)^2+(Inter!F37/1.645)^2+(Foreign!F37/1.645)^2))*1.645)</f>
        <v>49.648766349225639</v>
      </c>
      <c r="G37" s="19">
        <f t="shared" si="6"/>
        <v>1.5565438373570521E-2</v>
      </c>
      <c r="H37" s="17">
        <f>Intra!H37+Inter!H37+Foreign!H37</f>
        <v>123</v>
      </c>
      <c r="I37" s="22">
        <f>((SQRT((Intra!I37/1.645)^2+(Inter!I37/1.645)^2+(Foreign!I37/1.645)^2))*1.645)</f>
        <v>120.98760267068687</v>
      </c>
    </row>
    <row r="38" spans="1:9" ht="28.8" x14ac:dyDescent="0.3">
      <c r="A38" s="20" t="s">
        <v>41</v>
      </c>
      <c r="B38" s="17">
        <f>Intra!B38+Inter!B38+Foreign!B38</f>
        <v>44</v>
      </c>
      <c r="C38" s="18">
        <f>((SQRT((Intra!C38/1.645)^2+(Inter!C38/1.645)^2+(Foreign!C38/1.645)^2))*1.645)</f>
        <v>33.241540277189323</v>
      </c>
      <c r="D38" s="19">
        <f t="shared" si="5"/>
        <v>1.1545526108632905E-2</v>
      </c>
      <c r="E38" s="17">
        <f>Intra!E38+Inter!E38+Foreign!E38</f>
        <v>29</v>
      </c>
      <c r="F38" s="18">
        <f>((SQRT((Intra!F38/1.645)^2+(Inter!F38/1.645)^2+(Foreign!F38/1.645)^2))*1.645)</f>
        <v>48</v>
      </c>
      <c r="G38" s="19">
        <f t="shared" si="6"/>
        <v>9.2121982210927565E-3</v>
      </c>
      <c r="H38" s="17">
        <f>Intra!H38+Inter!H38+Foreign!H38</f>
        <v>15</v>
      </c>
      <c r="I38" s="22">
        <f>((SQRT((Intra!I38/1.645)^2+(Inter!I38/1.645)^2+(Foreign!I38/1.645)^2))*1.645)</f>
        <v>58.386642307980004</v>
      </c>
    </row>
    <row r="39" spans="1:9" ht="28.8" x14ac:dyDescent="0.3">
      <c r="A39" s="24" t="s">
        <v>42</v>
      </c>
      <c r="B39" s="25">
        <f>Intra!B39+Inter!B39+Foreign!B39</f>
        <v>225</v>
      </c>
      <c r="C39" s="26">
        <f>((SQRT((Intra!C39/1.645)^2+(Inter!C39/1.645)^2+(Foreign!C39/1.645)^2))*1.645)</f>
        <v>110.53506231056279</v>
      </c>
      <c r="D39" s="27">
        <f t="shared" si="5"/>
        <v>5.9039622146418266E-2</v>
      </c>
      <c r="E39" s="25">
        <f>Intra!E39+Inter!E39+Foreign!E39</f>
        <v>47</v>
      </c>
      <c r="F39" s="26">
        <f>((SQRT((Intra!F39/1.645)^2+(Inter!F39/1.645)^2+(Foreign!F39/1.645)^2))*1.645)</f>
        <v>44.564557292431395</v>
      </c>
      <c r="G39" s="27">
        <f t="shared" si="6"/>
        <v>1.4930114358322744E-2</v>
      </c>
      <c r="H39" s="25">
        <f>Intra!H39+Inter!H39+Foreign!H39</f>
        <v>178</v>
      </c>
      <c r="I39" s="28">
        <f>((SQRT((Intra!I39/1.645)^2+(Inter!I39/1.645)^2+(Foreign!I39/1.645)^2))*1.645)</f>
        <v>119.18053434462524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Calvert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1818</v>
      </c>
      <c r="C8" s="45">
        <v>377</v>
      </c>
      <c r="D8" s="19">
        <f>B8/B$8</f>
        <v>1</v>
      </c>
      <c r="E8" s="15">
        <v>2083</v>
      </c>
      <c r="F8" s="45">
        <v>397</v>
      </c>
      <c r="G8" s="19">
        <f t="shared" ref="G8:G10" si="0">E8/E$8</f>
        <v>1</v>
      </c>
      <c r="H8" s="38">
        <f t="shared" ref="H8:H11" si="1">B8-E8</f>
        <v>-265</v>
      </c>
      <c r="I8" s="39">
        <f>((SQRT((C8/1.645)^2+(F8/1.645)^2)))*1.645</f>
        <v>547.48333307964731</v>
      </c>
    </row>
    <row r="9" spans="1:9" x14ac:dyDescent="0.3">
      <c r="A9" s="32" t="str">
        <f>Total!A9</f>
        <v>Speak only English</v>
      </c>
      <c r="B9" s="15">
        <v>1661</v>
      </c>
      <c r="C9" s="45">
        <v>366</v>
      </c>
      <c r="D9" s="19">
        <f>B9/B$8</f>
        <v>0.91364136413641361</v>
      </c>
      <c r="E9" s="15">
        <v>1993</v>
      </c>
      <c r="F9" s="45">
        <v>391</v>
      </c>
      <c r="G9" s="19">
        <f t="shared" si="0"/>
        <v>0.95679308689390308</v>
      </c>
      <c r="H9" s="38">
        <f t="shared" si="1"/>
        <v>-332</v>
      </c>
      <c r="I9" s="39">
        <f t="shared" ref="I9:I11" si="2">((SQRT((C9/1.645)^2+(F9/1.645)^2)))*1.645</f>
        <v>535.57165720377702</v>
      </c>
    </row>
    <row r="10" spans="1:9" ht="28.8" x14ac:dyDescent="0.3">
      <c r="A10" s="32" t="str">
        <f>Total!A10</f>
        <v>Speak a language other than English, speak English "very well"</v>
      </c>
      <c r="B10" s="15">
        <v>95</v>
      </c>
      <c r="C10" s="45">
        <v>68</v>
      </c>
      <c r="D10" s="19">
        <f>B10/B$8</f>
        <v>5.2255225522552254E-2</v>
      </c>
      <c r="E10" s="15">
        <v>90</v>
      </c>
      <c r="F10" s="45">
        <v>69</v>
      </c>
      <c r="G10" s="19">
        <f t="shared" si="0"/>
        <v>4.3206913106096978E-2</v>
      </c>
      <c r="H10" s="38">
        <f t="shared" si="1"/>
        <v>5</v>
      </c>
      <c r="I10" s="39">
        <f t="shared" si="2"/>
        <v>96.876209669866839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62</v>
      </c>
      <c r="C11" s="45">
        <v>59</v>
      </c>
      <c r="D11" s="19">
        <f>B11/B$8</f>
        <v>3.4103410341034104E-2</v>
      </c>
      <c r="E11" s="15">
        <v>0</v>
      </c>
      <c r="F11" s="45">
        <v>0</v>
      </c>
      <c r="G11" s="19">
        <f>E11/E$8</f>
        <v>0</v>
      </c>
      <c r="H11" s="38">
        <f t="shared" si="1"/>
        <v>62</v>
      </c>
      <c r="I11" s="39">
        <f t="shared" si="2"/>
        <v>59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2097</v>
      </c>
      <c r="C14" s="47">
        <v>388</v>
      </c>
      <c r="D14" s="19">
        <f>B14/B$14</f>
        <v>1</v>
      </c>
      <c r="E14" s="48">
        <v>2287</v>
      </c>
      <c r="F14" s="48">
        <v>428</v>
      </c>
      <c r="G14" s="19">
        <f>E14/E$14</f>
        <v>1</v>
      </c>
      <c r="H14" s="17">
        <f t="shared" ref="H14:H20" si="3">B14-E14</f>
        <v>-190</v>
      </c>
      <c r="I14" s="22">
        <f t="shared" ref="I14:I20" si="4">((SQRT((C14/1.645)^2+(F14/1.645)^2)))*1.645</f>
        <v>577.69195943859211</v>
      </c>
    </row>
    <row r="15" spans="1:9" ht="28.8" x14ac:dyDescent="0.3">
      <c r="A15" s="32" t="str">
        <f>Total!A15</f>
        <v>Same state as current residence and residence 1 year ago</v>
      </c>
      <c r="B15" s="46">
        <v>1077</v>
      </c>
      <c r="C15" s="47">
        <v>294</v>
      </c>
      <c r="D15" s="19">
        <f>B15/B$14</f>
        <v>0.51359084406294708</v>
      </c>
      <c r="E15" s="48">
        <v>1367</v>
      </c>
      <c r="F15" s="48">
        <v>326</v>
      </c>
      <c r="G15" s="19">
        <f>E15/E$14</f>
        <v>0.5977262789680805</v>
      </c>
      <c r="H15" s="17">
        <f t="shared" si="3"/>
        <v>-290</v>
      </c>
      <c r="I15" s="22">
        <f t="shared" si="4"/>
        <v>438.98974931084672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840</v>
      </c>
      <c r="C18" s="47">
        <v>224</v>
      </c>
      <c r="D18" s="19">
        <f t="shared" si="5"/>
        <v>0.40057224606580832</v>
      </c>
      <c r="E18" s="48">
        <v>855</v>
      </c>
      <c r="F18" s="48">
        <v>270</v>
      </c>
      <c r="G18" s="19">
        <f t="shared" si="6"/>
        <v>0.37385220813292525</v>
      </c>
      <c r="H18" s="17">
        <f t="shared" si="3"/>
        <v>-15</v>
      </c>
      <c r="I18" s="22">
        <f t="shared" si="4"/>
        <v>350.821892133316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0</v>
      </c>
      <c r="C20" s="47">
        <v>0</v>
      </c>
      <c r="D20" s="19">
        <f t="shared" si="5"/>
        <v>0</v>
      </c>
      <c r="E20" s="48">
        <v>0</v>
      </c>
      <c r="F20" s="48">
        <v>0</v>
      </c>
      <c r="G20" s="19">
        <f t="shared" si="6"/>
        <v>0</v>
      </c>
      <c r="H20" s="17">
        <f t="shared" si="3"/>
        <v>0</v>
      </c>
      <c r="I20" s="22">
        <f t="shared" si="4"/>
        <v>0</v>
      </c>
    </row>
    <row r="21" spans="1:9" s="5" customFormat="1" x14ac:dyDescent="0.3">
      <c r="A21" s="32" t="str">
        <f>Total!A21</f>
        <v>Born in remainder of Europe</v>
      </c>
      <c r="B21" s="46">
        <v>39</v>
      </c>
      <c r="C21" s="47">
        <v>35</v>
      </c>
      <c r="D21" s="19">
        <f t="shared" si="5"/>
        <v>1.8597997138769671E-2</v>
      </c>
      <c r="E21" s="48">
        <v>24</v>
      </c>
      <c r="F21" s="48">
        <v>37</v>
      </c>
      <c r="G21" s="19">
        <f t="shared" si="6"/>
        <v>1.0494097070397902E-2</v>
      </c>
      <c r="H21" s="17">
        <f t="shared" ref="H21:H32" si="7">B21-E21</f>
        <v>15</v>
      </c>
      <c r="I21" s="22">
        <f t="shared" ref="I21:I32" si="8">((SQRT((C21/1.645)^2+(F21/1.645)^2)))*1.645</f>
        <v>50.931326312987373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9</v>
      </c>
      <c r="C22" s="47">
        <v>16</v>
      </c>
      <c r="D22" s="19">
        <f t="shared" si="5"/>
        <v>4.2918454935622317E-3</v>
      </c>
      <c r="E22" s="48">
        <v>0</v>
      </c>
      <c r="F22" s="48">
        <v>0</v>
      </c>
      <c r="G22" s="19">
        <f t="shared" si="6"/>
        <v>0</v>
      </c>
      <c r="H22" s="17">
        <f t="shared" si="7"/>
        <v>9</v>
      </c>
      <c r="I22" s="22">
        <f t="shared" si="8"/>
        <v>16</v>
      </c>
    </row>
    <row r="23" spans="1:9" s="5" customFormat="1" x14ac:dyDescent="0.3">
      <c r="A23" s="32" t="str">
        <f>Total!A23</f>
        <v>Born in India</v>
      </c>
      <c r="B23" s="46">
        <v>45</v>
      </c>
      <c r="C23" s="47">
        <v>65</v>
      </c>
      <c r="D23" s="19">
        <f t="shared" si="5"/>
        <v>2.1459227467811159E-2</v>
      </c>
      <c r="E23" s="48">
        <v>0</v>
      </c>
      <c r="F23" s="48">
        <v>0</v>
      </c>
      <c r="G23" s="19">
        <f t="shared" si="6"/>
        <v>0</v>
      </c>
      <c r="H23" s="17">
        <f t="shared" si="7"/>
        <v>45</v>
      </c>
      <c r="I23" s="22">
        <f t="shared" si="8"/>
        <v>65</v>
      </c>
    </row>
    <row r="24" spans="1:9" s="5" customFormat="1" x14ac:dyDescent="0.3">
      <c r="A24" s="32" t="str">
        <f>Total!A24</f>
        <v>Born in the Philippines</v>
      </c>
      <c r="B24" s="46">
        <v>49</v>
      </c>
      <c r="C24" s="47">
        <v>81</v>
      </c>
      <c r="D24" s="19">
        <f t="shared" si="5"/>
        <v>2.3366714353838816E-2</v>
      </c>
      <c r="E24" s="48">
        <v>0</v>
      </c>
      <c r="F24" s="48">
        <v>0</v>
      </c>
      <c r="G24" s="19">
        <f t="shared" si="6"/>
        <v>0</v>
      </c>
      <c r="H24" s="17">
        <f t="shared" si="7"/>
        <v>49</v>
      </c>
      <c r="I24" s="22">
        <f t="shared" si="8"/>
        <v>81</v>
      </c>
    </row>
    <row r="25" spans="1:9" s="5" customFormat="1" x14ac:dyDescent="0.3">
      <c r="A25" s="32" t="str">
        <f>Total!A25</f>
        <v>Born in remainder of Asia</v>
      </c>
      <c r="B25" s="46">
        <v>11</v>
      </c>
      <c r="C25" s="47">
        <v>17</v>
      </c>
      <c r="D25" s="19">
        <f t="shared" si="5"/>
        <v>5.2455889365760613E-3</v>
      </c>
      <c r="E25" s="48">
        <v>0</v>
      </c>
      <c r="F25" s="48">
        <v>0</v>
      </c>
      <c r="G25" s="19">
        <f t="shared" si="6"/>
        <v>0</v>
      </c>
      <c r="H25" s="17">
        <f t="shared" si="7"/>
        <v>11</v>
      </c>
      <c r="I25" s="22">
        <f t="shared" si="8"/>
        <v>17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23</v>
      </c>
      <c r="C27" s="47">
        <v>32</v>
      </c>
      <c r="D27" s="19">
        <f t="shared" si="5"/>
        <v>1.0968049594659036E-2</v>
      </c>
      <c r="E27" s="48">
        <v>0</v>
      </c>
      <c r="F27" s="48">
        <v>0</v>
      </c>
      <c r="G27" s="19">
        <f t="shared" si="6"/>
        <v>0</v>
      </c>
      <c r="H27" s="17">
        <f t="shared" si="7"/>
        <v>23</v>
      </c>
      <c r="I27" s="22">
        <f t="shared" si="8"/>
        <v>32</v>
      </c>
    </row>
    <row r="28" spans="1:9" s="5" customFormat="1" x14ac:dyDescent="0.3">
      <c r="A28" s="32" t="str">
        <f>Total!A28</f>
        <v>Born in remainder of Central America</v>
      </c>
      <c r="B28" s="46">
        <v>4</v>
      </c>
      <c r="C28" s="47">
        <v>7</v>
      </c>
      <c r="D28" s="19">
        <f t="shared" si="5"/>
        <v>1.9074868860276585E-3</v>
      </c>
      <c r="E28" s="48">
        <v>0</v>
      </c>
      <c r="F28" s="48">
        <v>0</v>
      </c>
      <c r="G28" s="19">
        <f t="shared" si="6"/>
        <v>0</v>
      </c>
      <c r="H28" s="17">
        <f t="shared" si="7"/>
        <v>4</v>
      </c>
      <c r="I28" s="22">
        <f t="shared" si="8"/>
        <v>7</v>
      </c>
    </row>
    <row r="29" spans="1:9" s="5" customFormat="1" x14ac:dyDescent="0.3">
      <c r="A29" s="32" t="str">
        <f>Total!A29</f>
        <v>Born in the Caribbean</v>
      </c>
      <c r="B29" s="46">
        <v>0</v>
      </c>
      <c r="C29" s="47">
        <v>0</v>
      </c>
      <c r="D29" s="19">
        <f t="shared" si="5"/>
        <v>0</v>
      </c>
      <c r="E29" s="48">
        <v>0</v>
      </c>
      <c r="F29" s="48">
        <v>0</v>
      </c>
      <c r="G29" s="19">
        <f t="shared" si="6"/>
        <v>0</v>
      </c>
      <c r="H29" s="17">
        <f t="shared" si="7"/>
        <v>0</v>
      </c>
      <c r="I29" s="22">
        <f t="shared" si="8"/>
        <v>0</v>
      </c>
    </row>
    <row r="30" spans="1:9" s="5" customFormat="1" x14ac:dyDescent="0.3">
      <c r="A30" s="42" t="str">
        <f>Total!A30</f>
        <v>Born in South America</v>
      </c>
      <c r="B30" s="46">
        <v>0</v>
      </c>
      <c r="C30" s="47">
        <v>0</v>
      </c>
      <c r="D30" s="19">
        <f t="shared" si="5"/>
        <v>0</v>
      </c>
      <c r="E30" s="48">
        <v>12</v>
      </c>
      <c r="F30" s="48">
        <v>23</v>
      </c>
      <c r="G30" s="19">
        <f t="shared" si="6"/>
        <v>5.2470485351989509E-3</v>
      </c>
      <c r="H30" s="17">
        <f t="shared" si="7"/>
        <v>-12</v>
      </c>
      <c r="I30" s="22">
        <f t="shared" si="8"/>
        <v>23</v>
      </c>
    </row>
    <row r="31" spans="1:9" s="5" customFormat="1" x14ac:dyDescent="0.3">
      <c r="A31" s="40" t="str">
        <f>Total!A31</f>
        <v>Born in Africa</v>
      </c>
      <c r="B31" s="46">
        <v>0</v>
      </c>
      <c r="C31" s="47">
        <v>0</v>
      </c>
      <c r="D31" s="19">
        <f t="shared" si="5"/>
        <v>0</v>
      </c>
      <c r="E31" s="48">
        <v>29</v>
      </c>
      <c r="F31" s="48">
        <v>48</v>
      </c>
      <c r="G31" s="19">
        <f t="shared" si="6"/>
        <v>1.2680367293397464E-2</v>
      </c>
      <c r="H31" s="17">
        <f t="shared" si="7"/>
        <v>-29</v>
      </c>
      <c r="I31" s="22">
        <f t="shared" si="8"/>
        <v>48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2097</v>
      </c>
      <c r="C35" s="18">
        <v>422</v>
      </c>
      <c r="D35" s="19">
        <f>B35/B$35</f>
        <v>1</v>
      </c>
      <c r="E35" s="17">
        <v>2287</v>
      </c>
      <c r="F35" s="18">
        <v>463</v>
      </c>
      <c r="G35" s="19">
        <f>E35/E$35</f>
        <v>1</v>
      </c>
      <c r="H35" s="17">
        <f t="shared" ref="H35:H39" si="9">B35-E35</f>
        <v>-190</v>
      </c>
      <c r="I35" s="22">
        <f t="shared" ref="I35:I39" si="10">((SQRT((C35/1.645)^2+(F35/1.645)^2)))*1.645</f>
        <v>626.46069310053281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1917</v>
      </c>
      <c r="C36" s="18">
        <v>406</v>
      </c>
      <c r="D36" s="19">
        <f t="shared" ref="D36:D39" si="11">B36/B$35</f>
        <v>0.91416309012875541</v>
      </c>
      <c r="E36" s="17">
        <v>2222</v>
      </c>
      <c r="F36" s="18">
        <v>458</v>
      </c>
      <c r="G36" s="19">
        <f t="shared" ref="G36:G39" si="12">E36/E$35</f>
        <v>0.97157848710100569</v>
      </c>
      <c r="H36" s="17">
        <f t="shared" si="9"/>
        <v>-305</v>
      </c>
      <c r="I36" s="22">
        <f t="shared" si="10"/>
        <v>612.0457499239742</v>
      </c>
    </row>
    <row r="37" spans="1:9" ht="28.8" x14ac:dyDescent="0.3">
      <c r="A37" s="32" t="str">
        <f>Total!A37</f>
        <v>Entered the United States (or Puerto Rico) 5 years ago or less</v>
      </c>
      <c r="B37" s="17">
        <v>66</v>
      </c>
      <c r="C37" s="18">
        <v>85</v>
      </c>
      <c r="D37" s="19">
        <f t="shared" si="11"/>
        <v>3.1473533619456366E-2</v>
      </c>
      <c r="E37" s="17">
        <v>12</v>
      </c>
      <c r="F37" s="18">
        <v>23</v>
      </c>
      <c r="G37" s="19">
        <f t="shared" si="12"/>
        <v>5.2470485351989509E-3</v>
      </c>
      <c r="H37" s="17">
        <f t="shared" si="9"/>
        <v>54</v>
      </c>
      <c r="I37" s="22">
        <f t="shared" si="10"/>
        <v>88.056799851005266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26</v>
      </c>
      <c r="C38" s="18">
        <v>24</v>
      </c>
      <c r="D38" s="19">
        <f t="shared" si="11"/>
        <v>1.239866475917978E-2</v>
      </c>
      <c r="E38" s="17">
        <v>29</v>
      </c>
      <c r="F38" s="18">
        <v>48</v>
      </c>
      <c r="G38" s="19">
        <f t="shared" si="12"/>
        <v>1.2680367293397464E-2</v>
      </c>
      <c r="H38" s="17">
        <f t="shared" si="9"/>
        <v>-3</v>
      </c>
      <c r="I38" s="22">
        <f t="shared" si="10"/>
        <v>53.665631459994955</v>
      </c>
    </row>
    <row r="39" spans="1:9" ht="28.8" x14ac:dyDescent="0.3">
      <c r="A39" s="44" t="str">
        <f>Total!A39</f>
        <v>Entered the United States (or Puerto Rico) 16 years ago or more</v>
      </c>
      <c r="B39" s="25">
        <v>88</v>
      </c>
      <c r="C39" s="26">
        <v>73</v>
      </c>
      <c r="D39" s="27">
        <f t="shared" si="11"/>
        <v>4.196471149260849E-2</v>
      </c>
      <c r="E39" s="25">
        <v>24</v>
      </c>
      <c r="F39" s="26">
        <v>37</v>
      </c>
      <c r="G39" s="27">
        <f t="shared" si="12"/>
        <v>1.0494097070397902E-2</v>
      </c>
      <c r="H39" s="25">
        <f t="shared" si="9"/>
        <v>64</v>
      </c>
      <c r="I39" s="28">
        <f t="shared" si="10"/>
        <v>81.841309862440497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Calvert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1226</v>
      </c>
      <c r="C8" s="48">
        <v>366</v>
      </c>
      <c r="D8" s="19">
        <f t="shared" ref="D8" si="0">B8/B$8</f>
        <v>1</v>
      </c>
      <c r="E8" s="48">
        <v>829</v>
      </c>
      <c r="F8" s="48">
        <v>379</v>
      </c>
      <c r="G8" s="19">
        <f t="shared" ref="G8" si="1">E8/E$8</f>
        <v>1</v>
      </c>
      <c r="H8" s="38">
        <f t="shared" ref="H8:H11" si="2">B8-E8</f>
        <v>397</v>
      </c>
      <c r="I8" s="39">
        <f t="shared" ref="I8:I11" si="3">((SQRT((C8/1.645)^2+(F8/1.645)^2)))*1.645</f>
        <v>526.87474792402031</v>
      </c>
    </row>
    <row r="9" spans="1:9" x14ac:dyDescent="0.3">
      <c r="A9" s="32" t="str">
        <f>Total!A9</f>
        <v>Speak only English</v>
      </c>
      <c r="B9" s="48">
        <v>1078</v>
      </c>
      <c r="C9" s="48">
        <v>357</v>
      </c>
      <c r="D9" s="19">
        <f>B9/B$8</f>
        <v>0.87928221859706357</v>
      </c>
      <c r="E9" s="48">
        <v>753</v>
      </c>
      <c r="F9" s="48">
        <v>375</v>
      </c>
      <c r="G9" s="19">
        <f>E9/E$8</f>
        <v>0.90832328106151994</v>
      </c>
      <c r="H9" s="38">
        <f t="shared" si="2"/>
        <v>325</v>
      </c>
      <c r="I9" s="39">
        <f t="shared" si="3"/>
        <v>517.75863102414814</v>
      </c>
    </row>
    <row r="10" spans="1:9" ht="28.8" x14ac:dyDescent="0.3">
      <c r="A10" s="32" t="str">
        <f>Total!A10</f>
        <v>Speak a language other than English, speak English "very well"</v>
      </c>
      <c r="B10" s="48">
        <v>93</v>
      </c>
      <c r="C10" s="48">
        <v>69</v>
      </c>
      <c r="D10" s="19">
        <f>B10/B$8</f>
        <v>7.5856443719412719E-2</v>
      </c>
      <c r="E10" s="48">
        <v>57</v>
      </c>
      <c r="F10" s="48">
        <v>50</v>
      </c>
      <c r="G10" s="19">
        <f>E10/E$8</f>
        <v>6.8757539203860074E-2</v>
      </c>
      <c r="H10" s="38">
        <f t="shared" si="2"/>
        <v>36</v>
      </c>
      <c r="I10" s="39">
        <f t="shared" si="3"/>
        <v>85.211501571090736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55</v>
      </c>
      <c r="C11" s="48">
        <v>41</v>
      </c>
      <c r="D11" s="19">
        <f>B11/B$8</f>
        <v>4.4861337683523655E-2</v>
      </c>
      <c r="E11" s="48">
        <v>19</v>
      </c>
      <c r="F11" s="48">
        <v>21</v>
      </c>
      <c r="G11" s="19">
        <f>E11/E$8</f>
        <v>2.2919179734620022E-2</v>
      </c>
      <c r="H11" s="38">
        <f t="shared" si="2"/>
        <v>36</v>
      </c>
      <c r="I11" s="39">
        <f t="shared" si="3"/>
        <v>46.065171225124082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1384</v>
      </c>
      <c r="C14" s="48">
        <v>342</v>
      </c>
      <c r="D14" s="19">
        <f>B14/B$14</f>
        <v>1</v>
      </c>
      <c r="E14" s="48">
        <v>861</v>
      </c>
      <c r="F14" s="48">
        <v>373</v>
      </c>
      <c r="G14" s="19">
        <f>E14/E$14</f>
        <v>1</v>
      </c>
      <c r="H14" s="17">
        <f t="shared" ref="H14:H32" si="4">B14-E14</f>
        <v>523</v>
      </c>
      <c r="I14" s="22">
        <f t="shared" ref="I14:I32" si="5">((SQRT((C14/1.645)^2+(F14/1.645)^2)))*1.645</f>
        <v>506.05632097623283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222</v>
      </c>
      <c r="C16" s="48">
        <v>106</v>
      </c>
      <c r="D16" s="19">
        <f t="shared" ref="D16:D32" si="6">B16/B$14</f>
        <v>0.16040462427745664</v>
      </c>
      <c r="E16" s="48">
        <v>67</v>
      </c>
      <c r="F16" s="48">
        <v>69</v>
      </c>
      <c r="G16" s="19">
        <f t="shared" ref="G16:G32" si="7">E16/E$14</f>
        <v>7.7816492450638791E-2</v>
      </c>
      <c r="H16" s="17">
        <f t="shared" si="4"/>
        <v>155</v>
      </c>
      <c r="I16" s="22">
        <f t="shared" si="5"/>
        <v>126.4792473095883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236</v>
      </c>
      <c r="C17" s="48">
        <v>106</v>
      </c>
      <c r="D17" s="19">
        <f t="shared" si="6"/>
        <v>0.17052023121387283</v>
      </c>
      <c r="E17" s="48">
        <v>440</v>
      </c>
      <c r="F17" s="48">
        <v>338</v>
      </c>
      <c r="G17" s="19">
        <f t="shared" si="7"/>
        <v>0.5110336817653891</v>
      </c>
      <c r="H17" s="17">
        <f t="shared" si="4"/>
        <v>-204</v>
      </c>
      <c r="I17" s="22">
        <f t="shared" si="5"/>
        <v>354.23156268181407</v>
      </c>
    </row>
    <row r="18" spans="1:9" ht="28.8" x14ac:dyDescent="0.3">
      <c r="A18" s="32" t="str">
        <f>Total!A18</f>
        <v>Different state than current residence or residence 1 year ago</v>
      </c>
      <c r="B18" s="48">
        <v>786</v>
      </c>
      <c r="C18" s="48">
        <v>297</v>
      </c>
      <c r="D18" s="19">
        <f t="shared" si="6"/>
        <v>0.56791907514450868</v>
      </c>
      <c r="E18" s="48">
        <v>294</v>
      </c>
      <c r="F18" s="48">
        <v>133</v>
      </c>
      <c r="G18" s="19">
        <f t="shared" si="7"/>
        <v>0.34146341463414637</v>
      </c>
      <c r="H18" s="17">
        <f t="shared" si="4"/>
        <v>492</v>
      </c>
      <c r="I18" s="22">
        <f t="shared" si="5"/>
        <v>325.41972896553153</v>
      </c>
    </row>
    <row r="19" spans="1:9" x14ac:dyDescent="0.3">
      <c r="A19" s="32" t="str">
        <f>Total!A19</f>
        <v>Born in U.S. Island Area</v>
      </c>
      <c r="B19" s="48">
        <v>14</v>
      </c>
      <c r="C19" s="48">
        <v>22</v>
      </c>
      <c r="D19" s="19">
        <f t="shared" si="6"/>
        <v>1.0115606936416185E-2</v>
      </c>
      <c r="E19" s="48">
        <v>0</v>
      </c>
      <c r="F19" s="48">
        <v>0</v>
      </c>
      <c r="G19" s="19">
        <f t="shared" si="7"/>
        <v>0</v>
      </c>
      <c r="H19" s="17">
        <f t="shared" si="4"/>
        <v>14</v>
      </c>
      <c r="I19" s="22">
        <f t="shared" si="5"/>
        <v>22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6"/>
        <v>0</v>
      </c>
      <c r="E20" s="48">
        <v>11</v>
      </c>
      <c r="F20" s="48">
        <v>16</v>
      </c>
      <c r="G20" s="19">
        <f t="shared" si="7"/>
        <v>1.2775842044134728E-2</v>
      </c>
      <c r="H20" s="17">
        <f t="shared" si="4"/>
        <v>-11</v>
      </c>
      <c r="I20" s="22">
        <f t="shared" si="5"/>
        <v>16</v>
      </c>
    </row>
    <row r="21" spans="1:9" x14ac:dyDescent="0.3">
      <c r="A21" s="32" t="str">
        <f>Total!A21</f>
        <v>Born in remainder of Europe</v>
      </c>
      <c r="B21" s="48">
        <v>46</v>
      </c>
      <c r="C21" s="48">
        <v>46</v>
      </c>
      <c r="D21" s="19">
        <f t="shared" si="6"/>
        <v>3.3236994219653176E-2</v>
      </c>
      <c r="E21" s="48">
        <v>0</v>
      </c>
      <c r="F21" s="48">
        <v>0</v>
      </c>
      <c r="G21" s="19">
        <f t="shared" si="7"/>
        <v>0</v>
      </c>
      <c r="H21" s="17">
        <f t="shared" si="4"/>
        <v>46</v>
      </c>
      <c r="I21" s="22">
        <f t="shared" si="5"/>
        <v>46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16</v>
      </c>
      <c r="F22" s="48">
        <v>31</v>
      </c>
      <c r="G22" s="19">
        <f t="shared" si="7"/>
        <v>1.8583042973286876E-2</v>
      </c>
      <c r="H22" s="17">
        <f t="shared" si="4"/>
        <v>-16</v>
      </c>
      <c r="I22" s="22">
        <f t="shared" si="5"/>
        <v>31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22</v>
      </c>
      <c r="C25" s="48">
        <v>34</v>
      </c>
      <c r="D25" s="19">
        <f t="shared" si="6"/>
        <v>1.5895953757225433E-2</v>
      </c>
      <c r="E25" s="48">
        <v>21</v>
      </c>
      <c r="F25" s="48">
        <v>31</v>
      </c>
      <c r="G25" s="19">
        <f t="shared" si="7"/>
        <v>2.4390243902439025E-2</v>
      </c>
      <c r="H25" s="17">
        <f t="shared" si="4"/>
        <v>1</v>
      </c>
      <c r="I25" s="22">
        <f t="shared" si="5"/>
        <v>46.010868281309364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4</v>
      </c>
      <c r="C27" s="48">
        <v>7</v>
      </c>
      <c r="D27" s="19">
        <f t="shared" si="6"/>
        <v>2.8901734104046241E-3</v>
      </c>
      <c r="E27" s="48">
        <v>0</v>
      </c>
      <c r="F27" s="48">
        <v>0</v>
      </c>
      <c r="G27" s="19">
        <f t="shared" si="7"/>
        <v>0</v>
      </c>
      <c r="H27" s="17">
        <f t="shared" si="4"/>
        <v>4</v>
      </c>
      <c r="I27" s="22">
        <f t="shared" si="5"/>
        <v>7</v>
      </c>
    </row>
    <row r="28" spans="1:9" x14ac:dyDescent="0.3">
      <c r="A28" s="32" t="str">
        <f>Total!A28</f>
        <v>Born in remainder of Central America</v>
      </c>
      <c r="B28" s="48">
        <v>31</v>
      </c>
      <c r="C28" s="48">
        <v>34</v>
      </c>
      <c r="D28" s="19">
        <f t="shared" si="6"/>
        <v>2.2398843930635837E-2</v>
      </c>
      <c r="E28" s="48">
        <v>0</v>
      </c>
      <c r="F28" s="48">
        <v>0</v>
      </c>
      <c r="G28" s="19">
        <f t="shared" si="7"/>
        <v>0</v>
      </c>
      <c r="H28" s="17">
        <f t="shared" si="4"/>
        <v>31</v>
      </c>
      <c r="I28" s="22">
        <f t="shared" si="5"/>
        <v>34</v>
      </c>
    </row>
    <row r="29" spans="1:9" x14ac:dyDescent="0.3">
      <c r="A29" s="32" t="str">
        <f>Total!A29</f>
        <v>Born in the Caribbean</v>
      </c>
      <c r="B29" s="48">
        <v>23</v>
      </c>
      <c r="C29" s="48">
        <v>35</v>
      </c>
      <c r="D29" s="19">
        <f t="shared" si="6"/>
        <v>1.6618497109826588E-2</v>
      </c>
      <c r="E29" s="48">
        <v>0</v>
      </c>
      <c r="F29" s="48">
        <v>0</v>
      </c>
      <c r="G29" s="19">
        <f t="shared" si="7"/>
        <v>0</v>
      </c>
      <c r="H29" s="17">
        <f t="shared" si="4"/>
        <v>23</v>
      </c>
      <c r="I29" s="22">
        <f t="shared" si="5"/>
        <v>35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6"/>
        <v>0</v>
      </c>
      <c r="E30" s="48">
        <v>0</v>
      </c>
      <c r="F30" s="48">
        <v>0</v>
      </c>
      <c r="G30" s="19">
        <f t="shared" si="7"/>
        <v>0</v>
      </c>
      <c r="H30" s="17">
        <f t="shared" si="4"/>
        <v>0</v>
      </c>
      <c r="I30" s="22">
        <f t="shared" si="5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1384</v>
      </c>
      <c r="C35" s="18">
        <v>383</v>
      </c>
      <c r="D35" s="19">
        <f>B35/B$35</f>
        <v>1</v>
      </c>
      <c r="E35" s="17">
        <v>861</v>
      </c>
      <c r="F35" s="18">
        <v>384</v>
      </c>
      <c r="G35" s="19">
        <f>E35/E$35</f>
        <v>1</v>
      </c>
      <c r="H35" s="17">
        <f>B35-E35</f>
        <v>523</v>
      </c>
      <c r="I35" s="22">
        <f t="shared" ref="I35:I39" si="8">((SQRT((C35/1.645)^2+(F35/1.645)^2)))*1.645</f>
        <v>542.35136212606676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1217</v>
      </c>
      <c r="C36" s="18">
        <v>373</v>
      </c>
      <c r="D36" s="19">
        <f t="shared" ref="D36:D39" si="9">B36/B$35</f>
        <v>0.87933526011560692</v>
      </c>
      <c r="E36" s="17">
        <v>801</v>
      </c>
      <c r="F36" s="18">
        <v>381</v>
      </c>
      <c r="G36" s="19">
        <f t="shared" ref="G36:G39" si="10">E36/E$35</f>
        <v>0.93031358885017423</v>
      </c>
      <c r="H36" s="17">
        <f t="shared" ref="H36:H39" si="11">B36-E36</f>
        <v>416</v>
      </c>
      <c r="I36" s="22">
        <f t="shared" si="8"/>
        <v>533.18852200699143</v>
      </c>
    </row>
    <row r="37" spans="1:9" ht="28.8" x14ac:dyDescent="0.3">
      <c r="A37" s="20" t="str">
        <f>Total!A37</f>
        <v>Entered the United States (or Puerto Rico) 5 years ago or less</v>
      </c>
      <c r="B37" s="17">
        <v>12</v>
      </c>
      <c r="C37" s="18">
        <v>18</v>
      </c>
      <c r="D37" s="19">
        <f t="shared" si="9"/>
        <v>8.670520231213872E-3</v>
      </c>
      <c r="E37" s="17">
        <v>37</v>
      </c>
      <c r="F37" s="18">
        <v>44</v>
      </c>
      <c r="G37" s="19">
        <f t="shared" si="10"/>
        <v>4.2973286875725901E-2</v>
      </c>
      <c r="H37" s="17">
        <f t="shared" si="11"/>
        <v>-25</v>
      </c>
      <c r="I37" s="22">
        <f t="shared" si="8"/>
        <v>47.539457296018853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18</v>
      </c>
      <c r="C38" s="18">
        <v>23</v>
      </c>
      <c r="D38" s="19">
        <f t="shared" si="9"/>
        <v>1.300578034682081E-2</v>
      </c>
      <c r="E38" s="17">
        <v>0</v>
      </c>
      <c r="F38" s="18">
        <v>0</v>
      </c>
      <c r="G38" s="19">
        <f t="shared" si="10"/>
        <v>0</v>
      </c>
      <c r="H38" s="17">
        <f t="shared" si="11"/>
        <v>18</v>
      </c>
      <c r="I38" s="22">
        <f t="shared" si="8"/>
        <v>23</v>
      </c>
    </row>
    <row r="39" spans="1:9" ht="28.8" x14ac:dyDescent="0.3">
      <c r="A39" s="24" t="str">
        <f>Total!A39</f>
        <v>Entered the United States (or Puerto Rico) 16 years ago or more</v>
      </c>
      <c r="B39" s="25">
        <v>137</v>
      </c>
      <c r="C39" s="26">
        <v>83</v>
      </c>
      <c r="D39" s="27">
        <f t="shared" si="9"/>
        <v>9.8988439306358381E-2</v>
      </c>
      <c r="E39" s="25">
        <v>23</v>
      </c>
      <c r="F39" s="26">
        <v>24.839479999999998</v>
      </c>
      <c r="G39" s="27">
        <f t="shared" si="10"/>
        <v>2.6713124274099883E-2</v>
      </c>
      <c r="H39" s="25">
        <f t="shared" si="11"/>
        <v>114</v>
      </c>
      <c r="I39" s="28">
        <f t="shared" si="8"/>
        <v>86.63717312257134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Calvert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289</v>
      </c>
      <c r="C8" s="48">
        <v>156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289</v>
      </c>
      <c r="I8" s="39">
        <f t="shared" ref="I8:I9" si="1">((SQRT((C8/1.645)^2+(F8/1.645)^2)))*1.645</f>
        <v>156</v>
      </c>
    </row>
    <row r="9" spans="1:9" x14ac:dyDescent="0.3">
      <c r="A9" s="32" t="str">
        <f>Total!A9</f>
        <v>Speak only English</v>
      </c>
      <c r="B9" s="48">
        <v>245</v>
      </c>
      <c r="C9" s="48">
        <v>152</v>
      </c>
      <c r="D9" s="16">
        <f>B9/B$8</f>
        <v>0.84775086505190311</v>
      </c>
      <c r="E9" s="17">
        <v>0</v>
      </c>
      <c r="F9" s="18">
        <v>0</v>
      </c>
      <c r="G9" s="19">
        <v>0</v>
      </c>
      <c r="H9" s="38">
        <f t="shared" si="0"/>
        <v>245</v>
      </c>
      <c r="I9" s="39">
        <f t="shared" si="1"/>
        <v>152</v>
      </c>
    </row>
    <row r="10" spans="1:9" ht="28.8" x14ac:dyDescent="0.3">
      <c r="A10" s="32" t="str">
        <f>Total!A10</f>
        <v>Speak a language other than English, speak English "very well"</v>
      </c>
      <c r="B10" s="48">
        <v>26</v>
      </c>
      <c r="C10" s="48">
        <v>28</v>
      </c>
      <c r="D10" s="16">
        <f>B10/B$8</f>
        <v>8.9965397923875437E-2</v>
      </c>
      <c r="E10" s="17">
        <v>0</v>
      </c>
      <c r="F10" s="18">
        <v>0</v>
      </c>
      <c r="G10" s="19">
        <v>0</v>
      </c>
      <c r="H10" s="38">
        <f t="shared" si="0"/>
        <v>26</v>
      </c>
      <c r="I10" s="39">
        <f>((SQRT((C10/1.645)^2+(F10/1.645)^2)))*1.645</f>
        <v>28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18</v>
      </c>
      <c r="C11" s="48">
        <v>22</v>
      </c>
      <c r="D11" s="16">
        <f>B11/B$8</f>
        <v>6.228373702422145E-2</v>
      </c>
      <c r="E11" s="17">
        <v>0</v>
      </c>
      <c r="F11" s="18">
        <v>0</v>
      </c>
      <c r="G11" s="19">
        <v>0</v>
      </c>
      <c r="H11" s="38">
        <f t="shared" si="0"/>
        <v>18</v>
      </c>
      <c r="I11" s="39">
        <f>((SQRT((C11/1.645)^2+(F11/1.645)^2)))*1.645</f>
        <v>22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330</v>
      </c>
      <c r="C14" s="48">
        <v>158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330</v>
      </c>
      <c r="I14" s="22">
        <f t="shared" ref="I14:I32" si="3">((SQRT((C14/1.645)^2+(F14/1.645)^2)))*1.645</f>
        <v>158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63</v>
      </c>
      <c r="C16" s="48">
        <v>47</v>
      </c>
      <c r="D16" s="19">
        <f t="shared" ref="D16:D32" si="4">B16/B$14</f>
        <v>0.19090909090909092</v>
      </c>
      <c r="E16" s="48">
        <v>0</v>
      </c>
      <c r="F16" s="48">
        <v>0</v>
      </c>
      <c r="G16" s="19">
        <v>0</v>
      </c>
      <c r="H16" s="17">
        <f t="shared" si="2"/>
        <v>63</v>
      </c>
      <c r="I16" s="22">
        <f t="shared" si="3"/>
        <v>47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164</v>
      </c>
      <c r="C18" s="48">
        <v>135</v>
      </c>
      <c r="D18" s="19">
        <f t="shared" si="4"/>
        <v>0.49696969696969695</v>
      </c>
      <c r="E18" s="48">
        <v>0</v>
      </c>
      <c r="F18" s="48">
        <v>0</v>
      </c>
      <c r="G18" s="19">
        <v>0</v>
      </c>
      <c r="H18" s="17">
        <f t="shared" si="2"/>
        <v>164</v>
      </c>
      <c r="I18" s="22">
        <f t="shared" si="3"/>
        <v>135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18</v>
      </c>
      <c r="C20" s="48">
        <v>24</v>
      </c>
      <c r="D20" s="19">
        <f t="shared" si="4"/>
        <v>5.4545454545454543E-2</v>
      </c>
      <c r="E20" s="48">
        <v>0</v>
      </c>
      <c r="F20" s="48">
        <v>0</v>
      </c>
      <c r="G20" s="19">
        <v>0</v>
      </c>
      <c r="H20" s="17">
        <f t="shared" si="2"/>
        <v>18</v>
      </c>
      <c r="I20" s="22">
        <f t="shared" si="3"/>
        <v>24</v>
      </c>
    </row>
    <row r="21" spans="1:9" x14ac:dyDescent="0.3">
      <c r="A21" s="32" t="str">
        <f>Total!A21</f>
        <v>Born in remainder of Europe</v>
      </c>
      <c r="B21" s="48">
        <v>57</v>
      </c>
      <c r="C21" s="48">
        <v>58</v>
      </c>
      <c r="D21" s="19">
        <f t="shared" si="4"/>
        <v>0.17272727272727273</v>
      </c>
      <c r="E21" s="48">
        <v>0</v>
      </c>
      <c r="F21" s="48">
        <v>0</v>
      </c>
      <c r="G21" s="19">
        <v>0</v>
      </c>
      <c r="H21" s="17">
        <f t="shared" si="2"/>
        <v>57</v>
      </c>
      <c r="I21" s="22">
        <f t="shared" si="3"/>
        <v>57.999999999999993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9</v>
      </c>
      <c r="C22" s="48">
        <v>15</v>
      </c>
      <c r="D22" s="19">
        <f t="shared" si="4"/>
        <v>2.7272727272727271E-2</v>
      </c>
      <c r="E22" s="48">
        <v>0</v>
      </c>
      <c r="F22" s="48">
        <v>0</v>
      </c>
      <c r="G22" s="19">
        <v>0</v>
      </c>
      <c r="H22" s="17">
        <f t="shared" si="2"/>
        <v>9</v>
      </c>
      <c r="I22" s="22">
        <f t="shared" si="3"/>
        <v>15.000000000000002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4"/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4"/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19</v>
      </c>
      <c r="C25" s="48">
        <v>22</v>
      </c>
      <c r="D25" s="19">
        <f t="shared" si="4"/>
        <v>5.7575757575757579E-2</v>
      </c>
      <c r="E25" s="48">
        <v>0</v>
      </c>
      <c r="F25" s="48">
        <v>0</v>
      </c>
      <c r="G25" s="19">
        <v>0</v>
      </c>
      <c r="H25" s="17">
        <f t="shared" si="2"/>
        <v>19</v>
      </c>
      <c r="I25" s="22">
        <f t="shared" si="3"/>
        <v>22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330</v>
      </c>
      <c r="C35" s="18">
        <v>164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330</v>
      </c>
      <c r="I35" s="22">
        <f t="shared" ref="I35:I39" si="6">((SQRT((C35/1.645)^2+(F35/1.645)^2)))*1.645</f>
        <v>164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227</v>
      </c>
      <c r="C36" s="18">
        <v>149</v>
      </c>
      <c r="D36" s="19">
        <f t="shared" ref="D36:D39" si="7">B36/B$35</f>
        <v>0.68787878787878787</v>
      </c>
      <c r="E36" s="17">
        <v>0</v>
      </c>
      <c r="F36" s="18">
        <v>0</v>
      </c>
      <c r="G36" s="19">
        <v>0</v>
      </c>
      <c r="H36" s="17">
        <f t="shared" si="5"/>
        <v>227</v>
      </c>
      <c r="I36" s="22">
        <f t="shared" si="6"/>
        <v>149</v>
      </c>
    </row>
    <row r="37" spans="1:9" ht="28.8" x14ac:dyDescent="0.3">
      <c r="A37" s="20" t="str">
        <f>Total!A37</f>
        <v>Entered the United States (or Puerto Rico) 5 years ago or less</v>
      </c>
      <c r="B37" s="17">
        <v>94</v>
      </c>
      <c r="C37" s="18">
        <v>68</v>
      </c>
      <c r="D37" s="19">
        <f t="shared" si="7"/>
        <v>0.28484848484848485</v>
      </c>
      <c r="E37" s="17">
        <v>0</v>
      </c>
      <c r="F37" s="18">
        <v>0</v>
      </c>
      <c r="G37" s="19">
        <v>0</v>
      </c>
      <c r="H37" s="17">
        <f t="shared" si="5"/>
        <v>94</v>
      </c>
      <c r="I37" s="22">
        <f t="shared" si="6"/>
        <v>68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4D76A2-FA47-4DE2-9F46-9080CB4FF31B}"/>
</file>

<file path=customXml/itemProps2.xml><?xml version="1.0" encoding="utf-8"?>
<ds:datastoreItem xmlns:ds="http://schemas.openxmlformats.org/officeDocument/2006/customXml" ds:itemID="{7E5BE351-2304-4B64-B2A9-886F8600E95D}"/>
</file>

<file path=customXml/itemProps3.xml><?xml version="1.0" encoding="utf-8"?>
<ds:datastoreItem xmlns:ds="http://schemas.openxmlformats.org/officeDocument/2006/customXml" ds:itemID="{609DE5D8-49A4-4FC5-AF16-46958CC03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