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G39" i="7" l="1"/>
  <c r="G38" i="7"/>
  <c r="G37" i="7"/>
  <c r="G36" i="7"/>
  <c r="G35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1" i="7"/>
  <c r="G10" i="7"/>
  <c r="G9" i="7"/>
  <c r="G8" i="7"/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2" i="1" l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<sst xmlns="http://schemas.openxmlformats.org/spreadsheetml/2006/main" count="135" uniqueCount="49">
  <si>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</si>
  <si>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</si>
  <si>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</si>
  <si>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</si>
  <si>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</si>
  <si>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</si>
  <si>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</si>
  <si>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</si>
  <si>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</si>
  <si>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</si>
  <si>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</si>
  <si>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</si>
  <si>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</si>
  <si>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</si>
  <si>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</si>
  <si>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</si>
  <si>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</si>
  <si>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</si>
  <si>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</si>
  <si>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</si>
  <si>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</si>
  <si>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</si>
  <si>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</si>
  <si>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</si>
  <si>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</si>
  <si>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</si>
  <si>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</si>
  <si>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</si>
  <si>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</si>
  <si>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</si>
  <si>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</si>
  <si>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</si>
  <si>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</si>
  <si>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</si>
  <si>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</si>
  <si>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</si>
  <si>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</si>
  <si>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</si>
  <si>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</si>
  <si>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</si>
  <si>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</si>
  <si>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</si>
  <si>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</si>
  <si>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</si>
  <si>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Baltimore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</si>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</sst>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2.886718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41015</v>
      </c>
      <c r="C8" s="18">
        <f>((SQRT((Intra!C8/1.645)^2+(Inter!C8/1.645)^2+(Foreign!C8/1.645)^2))*1.645)</f>
        <v>2082.0362628926518</v>
      </c>
      <c r="D8" s="19">
        <f t="shared" ref="D8:D11" si="0">B8/B$8</f>
        <v>1</v>
      </c>
      <c r="E8" s="17">
        <f>Intra!E8+Inter!E8+Foreign!E8</f>
        <v>32247</v>
      </c>
      <c r="F8" s="18">
        <f>((SQRT((Intra!F8/1.645)^2+(Inter!F8/1.645)^2+(Foreign!F8/1.645)^2))*1.645)</f>
        <v>1716.6077012526773</v>
      </c>
      <c r="G8" s="19">
        <f>E8/E$8</f>
        <v>1</v>
      </c>
      <c r="H8" s="38">
        <f>Intra!H8+Inter!H8+Foreign!H8</f>
        <v>8768</v>
      </c>
      <c r="I8" s="39">
        <f>((SQRT((Intra!I8/1.645)^2+(Inter!I8/1.645)^2+(Foreign!I8/1.645)^2))*1.645)</f>
        <v>2698.4471460452951</v>
      </c>
      <c r="K8" s="6"/>
    </row>
    <row r="9" spans="1:11" x14ac:dyDescent="0.3">
      <c r="A9" s="32" t="s">
        <v>18</v>
      </c>
      <c r="B9" s="17">
        <f>Intra!B9+Inter!B9+Foreign!B9</f>
        <v>32889</v>
      </c>
      <c r="C9" s="18">
        <f>((SQRT((Intra!C9/1.645)^2+(Inter!C9/1.645)^2+(Foreign!C9/1.645)^2))*1.645)</f>
        <v>1853.1230396279682</v>
      </c>
      <c r="D9" s="19">
        <f t="shared" si="0"/>
        <v>0.80187736194075343</v>
      </c>
      <c r="E9" s="17">
        <f>Intra!E9+Inter!E9+Foreign!E9</f>
        <v>28218</v>
      </c>
      <c r="F9" s="18">
        <f>((SQRT((Intra!F9/1.645)^2+(Inter!F9/1.645)^2+(Foreign!F9/1.645)^2))*1.645)</f>
        <v>1591.5413912305266</v>
      </c>
      <c r="G9" s="19">
        <f>E9/E$8</f>
        <v>0.8750581449437157</v>
      </c>
      <c r="H9" s="38">
        <f>Intra!H9+Inter!H9+Foreign!H9</f>
        <v>4671</v>
      </c>
      <c r="I9" s="39">
        <f>((SQRT((Intra!I9/1.645)^2+(Inter!I9/1.645)^2+(Foreign!I9/1.645)^2))*1.645)</f>
        <v>2442.7584817169295</v>
      </c>
      <c r="K9" s="6"/>
    </row>
    <row r="10" spans="1:11" ht="28.8" x14ac:dyDescent="0.3">
      <c r="A10" s="32" t="s">
        <v>19</v>
      </c>
      <c r="B10" s="17">
        <f>Intra!B10+Inter!B10+Foreign!B10</f>
        <v>4520</v>
      </c>
      <c r="C10" s="18">
        <f>((SQRT((Intra!C10/1.645)^2+(Inter!C10/1.645)^2+(Foreign!C10/1.645)^2))*1.645)</f>
        <v>702.31047265436678</v>
      </c>
      <c r="D10" s="19">
        <f t="shared" si="0"/>
        <v>0.11020358405461417</v>
      </c>
      <c r="E10" s="17">
        <f>Intra!E10+Inter!E10+Foreign!E10</f>
        <v>3102</v>
      </c>
      <c r="F10" s="18">
        <f>((SQRT((Intra!F10/1.645)^2+(Inter!F10/1.645)^2+(Foreign!F10/1.645)^2))*1.645)</f>
        <v>589.02376862058804</v>
      </c>
      <c r="G10" s="19">
        <f>E10/E$8</f>
        <v>9.6194994883244955E-2</v>
      </c>
      <c r="H10" s="38">
        <f>Intra!H10+Inter!H10+Foreign!H10</f>
        <v>1418</v>
      </c>
      <c r="I10" s="39">
        <f>((SQRT((Intra!I10/1.645)^2+(Inter!I10/1.645)^2+(Foreign!I10/1.645)^2))*1.645)</f>
        <v>916.61824114513456</v>
      </c>
      <c r="K10" s="6"/>
    </row>
    <row r="11" spans="1:11" ht="28.8" x14ac:dyDescent="0.3">
      <c r="A11" s="32" t="s">
        <v>20</v>
      </c>
      <c r="B11" s="17">
        <f>Intra!B11+Inter!B11+Foreign!B11</f>
        <v>3606</v>
      </c>
      <c r="C11" s="18">
        <f>((SQRT((Intra!C11/1.645)^2+(Inter!C11/1.645)^2+(Foreign!C11/1.645)^2))*1.645)</f>
        <v>637.14519538328159</v>
      </c>
      <c r="D11" s="19">
        <f t="shared" si="0"/>
        <v>8.7919054004632458E-2</v>
      </c>
      <c r="E11" s="17">
        <f>Intra!E11+Inter!E11+Foreign!E11</f>
        <v>927</v>
      </c>
      <c r="F11" s="18">
        <f>((SQRT((Intra!F11/1.645)^2+(Inter!F11/1.645)^2+(Foreign!F11/1.645)^2))*1.645)</f>
        <v>259.25470101813005</v>
      </c>
      <c r="G11" s="19">
        <f>E11/E$8</f>
        <v>2.8746860173039353E-2</v>
      </c>
      <c r="H11" s="38">
        <f>Intra!H11+Inter!H11+Foreign!H11</f>
        <v>2679</v>
      </c>
      <c r="I11" s="39">
        <f>((SQRT((Intra!I11/1.645)^2+(Inter!I11/1.645)^2+(Foreign!I11/1.645)^2))*1.645)</f>
        <v>687.8713542516507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43808</v>
      </c>
      <c r="C14" s="18">
        <f>((SQRT((Intra!C14/1.645)^2+(Inter!C14/1.645)^2+(Foreign!C14/1.645)^2))*1.645)</f>
        <v>2209.1170181771718</v>
      </c>
      <c r="D14" s="19">
        <f>B14/B$14</f>
        <v>1</v>
      </c>
      <c r="E14" s="17">
        <f>Intra!E14+Inter!E14+Foreign!E14</f>
        <v>34304</v>
      </c>
      <c r="F14" s="18">
        <f>((SQRT((Intra!F14/1.645)^2+(Inter!F14/1.645)^2+(Foreign!F14/1.645)^2))*1.645)</f>
        <v>1728.2337804822587</v>
      </c>
      <c r="G14" s="19">
        <f>E14/E$14</f>
        <v>1</v>
      </c>
      <c r="H14" s="17">
        <f>Intra!H14+Inter!H14+Foreign!H14</f>
        <v>9504</v>
      </c>
      <c r="I14" s="22">
        <f>((SQRT((Intra!I14/1.645)^2+(Inter!I14/1.645)^2+(Foreign!I14/1.645)^2))*1.645)</f>
        <v>2804.8155019537376</v>
      </c>
    </row>
    <row r="15" spans="1:11" ht="28.8" x14ac:dyDescent="0.3">
      <c r="A15" s="20" t="s">
        <v>21</v>
      </c>
      <c r="B15" s="17">
        <f>Intra!B15+Inter!B15+Foreign!B15</f>
        <v>16709</v>
      </c>
      <c r="C15" s="18">
        <f>((SQRT((Intra!C15/1.645)^2+(Inter!C15/1.645)^2+(Foreign!C15/1.645)^2))*1.645)</f>
        <v>1409</v>
      </c>
      <c r="D15" s="19">
        <f>B15/B$14</f>
        <v>0.3814143535427319</v>
      </c>
      <c r="E15" s="17">
        <f>Intra!E15+Inter!E15+Foreign!E15</f>
        <v>15040</v>
      </c>
      <c r="F15" s="18">
        <f>((SQRT((Intra!F15/1.645)^2+(Inter!F15/1.645)^2+(Foreign!F15/1.645)^2))*1.645)</f>
        <v>1204</v>
      </c>
      <c r="G15" s="19">
        <f>E15/E$14</f>
        <v>0.43843283582089554</v>
      </c>
      <c r="H15" s="17">
        <f>Intra!H15+Inter!H15+Foreign!H15</f>
        <v>1669</v>
      </c>
      <c r="I15" s="22">
        <f>((SQRT((Intra!I15/1.645)^2+(Inter!I15/1.645)^2+(Foreign!I15/1.645)^2))*1.645)</f>
        <v>1853.3475119361724</v>
      </c>
    </row>
    <row r="16" spans="1:11" ht="28.8" x14ac:dyDescent="0.3">
      <c r="A16" s="20" t="s">
        <v>22</v>
      </c>
      <c r="B16" s="17">
        <f>Intra!B16+Inter!B16+Foreign!B16</f>
        <v>4512</v>
      </c>
      <c r="C16" s="18">
        <f>((SQRT((Intra!C16/1.645)^2+(Inter!C16/1.645)^2+(Foreign!C16/1.645)^2))*1.645)</f>
        <v>649.31425365534676</v>
      </c>
      <c r="D16" s="19">
        <f t="shared" ref="D16:D20" si="1">B16/B$14</f>
        <v>0.10299488677867057</v>
      </c>
      <c r="E16" s="17">
        <f>Intra!E16+Inter!E16+Foreign!E16</f>
        <v>1586</v>
      </c>
      <c r="F16" s="18">
        <f>((SQRT((Intra!F16/1.645)^2+(Inter!F16/1.645)^2+(Foreign!F16/1.645)^2))*1.645)</f>
        <v>305.13111935690858</v>
      </c>
      <c r="G16" s="19">
        <f t="shared" ref="G16:G20" si="2">E16/E$14</f>
        <v>4.6233675373134331E-2</v>
      </c>
      <c r="H16" s="17">
        <f>Intra!H16+Inter!H16+Foreign!H16</f>
        <v>2926</v>
      </c>
      <c r="I16" s="22">
        <f>((SQRT((Intra!I16/1.645)^2+(Inter!I16/1.645)^2+(Foreign!I16/1.645)^2))*1.645)</f>
        <v>717.43571140555878</v>
      </c>
    </row>
    <row r="17" spans="1:9" ht="28.8" x14ac:dyDescent="0.3">
      <c r="A17" s="20" t="s">
        <v>23</v>
      </c>
      <c r="B17" s="17">
        <f>Intra!B17+Inter!B17+Foreign!B17</f>
        <v>3758</v>
      </c>
      <c r="C17" s="18">
        <f>((SQRT((Intra!C17/1.645)^2+(Inter!C17/1.645)^2+(Foreign!C17/1.645)^2))*1.645)</f>
        <v>570.95446403369158</v>
      </c>
      <c r="D17" s="19">
        <f t="shared" si="1"/>
        <v>8.5783418553688817E-2</v>
      </c>
      <c r="E17" s="17">
        <f>Intra!E17+Inter!E17+Foreign!E17</f>
        <v>4423</v>
      </c>
      <c r="F17" s="18">
        <f>((SQRT((Intra!F17/1.645)^2+(Inter!F17/1.645)^2+(Foreign!F17/1.645)^2))*1.645)</f>
        <v>545.44385595586277</v>
      </c>
      <c r="G17" s="19">
        <f t="shared" si="2"/>
        <v>0.12893540111940299</v>
      </c>
      <c r="H17" s="17">
        <f>Intra!H17+Inter!H17+Foreign!H17</f>
        <v>-665</v>
      </c>
      <c r="I17" s="22">
        <f>((SQRT((Intra!I17/1.645)^2+(Inter!I17/1.645)^2+(Foreign!I17/1.645)^2))*1.645)</f>
        <v>789.61889541727658</v>
      </c>
    </row>
    <row r="18" spans="1:9" ht="28.8" x14ac:dyDescent="0.3">
      <c r="A18" s="20" t="s">
        <v>24</v>
      </c>
      <c r="B18" s="17">
        <f>Intra!B18+Inter!B18+Foreign!B18</f>
        <v>10285</v>
      </c>
      <c r="C18" s="18">
        <f>((SQRT((Intra!C18/1.645)^2+(Inter!C18/1.645)^2+(Foreign!C18/1.645)^2))*1.645)</f>
        <v>857.8455571954662</v>
      </c>
      <c r="D18" s="19">
        <f t="shared" si="1"/>
        <v>0.23477447041636232</v>
      </c>
      <c r="E18" s="17">
        <f>Intra!E18+Inter!E18+Foreign!E18</f>
        <v>9497</v>
      </c>
      <c r="F18" s="18">
        <f>((SQRT((Intra!F18/1.645)^2+(Inter!F18/1.645)^2+(Foreign!F18/1.645)^2))*1.645)</f>
        <v>869.73846643689387</v>
      </c>
      <c r="G18" s="19">
        <f t="shared" si="2"/>
        <v>0.27684818097014924</v>
      </c>
      <c r="H18" s="17">
        <f>Intra!H18+Inter!H18+Foreign!H18</f>
        <v>788</v>
      </c>
      <c r="I18" s="22">
        <f>((SQRT((Intra!I18/1.645)^2+(Inter!I18/1.645)^2+(Foreign!I18/1.645)^2))*1.645)</f>
        <v>1221.615324068915</v>
      </c>
    </row>
    <row r="19" spans="1:9" x14ac:dyDescent="0.3">
      <c r="A19" s="20" t="s">
        <v>25</v>
      </c>
      <c r="B19" s="17">
        <f>Intra!B19+Inter!B19+Foreign!B19</f>
        <v>45</v>
      </c>
      <c r="C19" s="18">
        <f>((SQRT((Intra!C19/1.645)^2+(Inter!C19/1.645)^2+(Foreign!C19/1.645)^2))*1.645)</f>
        <v>54.644304369257014</v>
      </c>
      <c r="D19" s="19">
        <f t="shared" si="1"/>
        <v>1.0272096420745069E-3</v>
      </c>
      <c r="E19" s="17">
        <f>Intra!E19+Inter!E19+Foreign!E19</f>
        <v>25</v>
      </c>
      <c r="F19" s="18">
        <f>((SQRT((Intra!F19/1.645)^2+(Inter!F19/1.645)^2+(Foreign!F19/1.645)^2))*1.645)</f>
        <v>37</v>
      </c>
      <c r="G19" s="19">
        <f t="shared" si="2"/>
        <v>7.2877798507462691E-4</v>
      </c>
      <c r="H19" s="17">
        <f>Intra!H19+Inter!H19+Foreign!H19</f>
        <v>20</v>
      </c>
      <c r="I19" s="22">
        <f>((SQRT((Intra!I19/1.645)^2+(Inter!I19/1.645)^2+(Foreign!I19/1.645)^2))*1.645)</f>
        <v>65.992423807585681</v>
      </c>
    </row>
    <row r="20" spans="1:9" x14ac:dyDescent="0.3">
      <c r="A20" s="20" t="s">
        <v>26</v>
      </c>
      <c r="B20" s="17">
        <f>Intra!B20+Inter!B20+Foreign!B20</f>
        <v>238</v>
      </c>
      <c r="C20" s="18">
        <f>((SQRT((Intra!C20/1.645)^2+(Inter!C20/1.645)^2+(Foreign!C20/1.645)^2))*1.645)</f>
        <v>119.01260437449471</v>
      </c>
      <c r="D20" s="19">
        <f t="shared" si="1"/>
        <v>5.4327976625273919E-3</v>
      </c>
      <c r="E20" s="17">
        <f>Intra!E20+Inter!E20+Foreign!E20</f>
        <v>296</v>
      </c>
      <c r="F20" s="18">
        <f>((SQRT((Intra!F20/1.645)^2+(Inter!F20/1.645)^2+(Foreign!F20/1.645)^2))*1.645)</f>
        <v>177.53872816937718</v>
      </c>
      <c r="G20" s="19">
        <f t="shared" si="2"/>
        <v>8.6287313432835827E-3</v>
      </c>
      <c r="H20" s="17">
        <f>Intra!H20+Inter!H20+Foreign!H20</f>
        <v>-58</v>
      </c>
      <c r="I20" s="22">
        <f>((SQRT((Intra!I20/1.645)^2+(Inter!I20/1.645)^2+(Foreign!I20/1.645)^2))*1.645)</f>
        <v>213.73815756668253</v>
      </c>
    </row>
    <row r="21" spans="1:9" s="5" customFormat="1" x14ac:dyDescent="0.3">
      <c r="A21" s="20" t="s">
        <v>27</v>
      </c>
      <c r="B21" s="17">
        <f>Intra!B21+Inter!B21+Foreign!B21</f>
        <v>807</v>
      </c>
      <c r="C21" s="18">
        <f>((SQRT((Intra!C21/1.645)^2+(Inter!C21/1.645)^2+(Foreign!C21/1.645)^2))*1.645)</f>
        <v>219.10271563812256</v>
      </c>
      <c r="D21" s="19">
        <f t="shared" ref="D21:D32" si="3">B21/B$14</f>
        <v>1.8421292914536157E-2</v>
      </c>
      <c r="E21" s="17">
        <f>Intra!E21+Inter!E21+Foreign!E21</f>
        <v>274</v>
      </c>
      <c r="F21" s="18">
        <f>((SQRT((Intra!F21/1.645)^2+(Inter!F21/1.645)^2+(Foreign!F21/1.645)^2))*1.645)</f>
        <v>106.10372283760829</v>
      </c>
      <c r="G21" s="19">
        <f t="shared" ref="G21:G32" si="4">E21/E$14</f>
        <v>7.9874067164179101E-3</v>
      </c>
      <c r="H21" s="17">
        <f>Intra!H21+Inter!H21+Foreign!H21</f>
        <v>533</v>
      </c>
      <c r="I21" s="22">
        <f>((SQRT((Intra!I21/1.645)^2+(Inter!I21/1.645)^2+(Foreign!I21/1.645)^2))*1.645)</f>
        <v>243.44198487524702</v>
      </c>
    </row>
    <row r="22" spans="1:9" s="5" customFormat="1" ht="28.8" x14ac:dyDescent="0.3">
      <c r="A22" s="20" t="s">
        <v>28</v>
      </c>
      <c r="B22" s="17">
        <f>Intra!B22+Inter!B22+Foreign!B22</f>
        <v>651</v>
      </c>
      <c r="C22" s="18">
        <f>((SQRT((Intra!C22/1.645)^2+(Inter!C22/1.645)^2+(Foreign!C22/1.645)^2))*1.645)</f>
        <v>238.65246698913464</v>
      </c>
      <c r="D22" s="19">
        <f t="shared" si="3"/>
        <v>1.4860299488677868E-2</v>
      </c>
      <c r="E22" s="17">
        <f>Intra!E22+Inter!E22+Foreign!E22</f>
        <v>374</v>
      </c>
      <c r="F22" s="18">
        <f>((SQRT((Intra!F22/1.645)^2+(Inter!F22/1.645)^2+(Foreign!F22/1.645)^2))*1.645)</f>
        <v>251.37223394798403</v>
      </c>
      <c r="G22" s="19">
        <f t="shared" si="4"/>
        <v>1.0902518656716417E-2</v>
      </c>
      <c r="H22" s="17">
        <f>Intra!H22+Inter!H22+Foreign!H22</f>
        <v>277</v>
      </c>
      <c r="I22" s="22">
        <f>((SQRT((Intra!I22/1.645)^2+(Inter!I22/1.645)^2+(Foreign!I22/1.645)^2))*1.645)</f>
        <v>346.61650278081106</v>
      </c>
    </row>
    <row r="23" spans="1:9" s="5" customFormat="1" x14ac:dyDescent="0.3">
      <c r="A23" s="20" t="s">
        <v>29</v>
      </c>
      <c r="B23" s="17">
        <f>Intra!B23+Inter!B23+Foreign!B23</f>
        <v>846</v>
      </c>
      <c r="C23" s="18">
        <f>((SQRT((Intra!C23/1.645)^2+(Inter!C23/1.645)^2+(Foreign!C23/1.645)^2))*1.645)</f>
        <v>307.28976553084226</v>
      </c>
      <c r="D23" s="19">
        <f t="shared" si="3"/>
        <v>1.931154127100073E-2</v>
      </c>
      <c r="E23" s="17">
        <f>Intra!E23+Inter!E23+Foreign!E23</f>
        <v>229</v>
      </c>
      <c r="F23" s="18">
        <f>((SQRT((Intra!F23/1.645)^2+(Inter!F23/1.645)^2+(Foreign!F23/1.645)^2))*1.645)</f>
        <v>134.35773144854747</v>
      </c>
      <c r="G23" s="19">
        <f t="shared" si="4"/>
        <v>6.6756063432835818E-3</v>
      </c>
      <c r="H23" s="17">
        <f>Intra!H23+Inter!H23+Foreign!H23</f>
        <v>617</v>
      </c>
      <c r="I23" s="22">
        <f>((SQRT((Intra!I23/1.645)^2+(Inter!I23/1.645)^2+(Foreign!I23/1.645)^2))*1.645)</f>
        <v>335.3788902122493</v>
      </c>
    </row>
    <row r="24" spans="1:9" s="5" customFormat="1" x14ac:dyDescent="0.3">
      <c r="A24" s="20" t="s">
        <v>30</v>
      </c>
      <c r="B24" s="17">
        <f>Intra!B24+Inter!B24+Foreign!B24</f>
        <v>536</v>
      </c>
      <c r="C24" s="18">
        <f>((SQRT((Intra!C24/1.645)^2+(Inter!C24/1.645)^2+(Foreign!C24/1.645)^2))*1.645)</f>
        <v>204.34040227032932</v>
      </c>
      <c r="D24" s="19">
        <f t="shared" si="3"/>
        <v>1.2235208181154127E-2</v>
      </c>
      <c r="E24" s="17">
        <f>Intra!E24+Inter!E24+Foreign!E24</f>
        <v>80</v>
      </c>
      <c r="F24" s="18">
        <f>((SQRT((Intra!F24/1.645)^2+(Inter!F24/1.645)^2+(Foreign!F24/1.645)^2))*1.645)</f>
        <v>57.982756057296896</v>
      </c>
      <c r="G24" s="19">
        <f t="shared" si="4"/>
        <v>2.3320895522388058E-3</v>
      </c>
      <c r="H24" s="17">
        <f>Intra!H24+Inter!H24+Foreign!H24</f>
        <v>456</v>
      </c>
      <c r="I24" s="22">
        <f>((SQRT((Intra!I24/1.645)^2+(Inter!I24/1.645)^2+(Foreign!I24/1.645)^2))*1.645)</f>
        <v>212.40762698170704</v>
      </c>
    </row>
    <row r="25" spans="1:9" s="5" customFormat="1" x14ac:dyDescent="0.3">
      <c r="A25" s="20" t="s">
        <v>31</v>
      </c>
      <c r="B25" s="17">
        <f>Intra!B25+Inter!B25+Foreign!B25</f>
        <v>1459</v>
      </c>
      <c r="C25" s="18">
        <f>((SQRT((Intra!C25/1.645)^2+(Inter!C25/1.645)^2+(Foreign!C25/1.645)^2))*1.645)</f>
        <v>435.98853195927069</v>
      </c>
      <c r="D25" s="19">
        <f t="shared" si="3"/>
        <v>3.3304419284149012E-2</v>
      </c>
      <c r="E25" s="17">
        <f>Intra!E25+Inter!E25+Foreign!E25</f>
        <v>730</v>
      </c>
      <c r="F25" s="18">
        <f>((SQRT((Intra!F25/1.645)^2+(Inter!F25/1.645)^2+(Foreign!F25/1.645)^2))*1.645)</f>
        <v>242.54690268069805</v>
      </c>
      <c r="G25" s="19">
        <f t="shared" si="4"/>
        <v>2.1280317164179104E-2</v>
      </c>
      <c r="H25" s="17">
        <f>Intra!H25+Inter!H25+Foreign!H25</f>
        <v>729</v>
      </c>
      <c r="I25" s="22">
        <f>((SQRT((Intra!I25/1.645)^2+(Inter!I25/1.645)^2+(Foreign!I25/1.645)^2))*1.645)</f>
        <v>498.91382021347141</v>
      </c>
    </row>
    <row r="26" spans="1:9" s="5" customFormat="1" x14ac:dyDescent="0.3">
      <c r="A26" s="20" t="s">
        <v>32</v>
      </c>
      <c r="B26" s="17">
        <f>Intra!B26+Inter!B26+Foreign!B26</f>
        <v>126</v>
      </c>
      <c r="C26" s="18">
        <f>((SQRT((Intra!C26/1.645)^2+(Inter!C26/1.645)^2+(Foreign!C26/1.645)^2))*1.645)</f>
        <v>101.85283501208987</v>
      </c>
      <c r="D26" s="19">
        <f t="shared" si="3"/>
        <v>2.8761869978086193E-3</v>
      </c>
      <c r="E26" s="17">
        <f>Intra!E26+Inter!E26+Foreign!E26</f>
        <v>30</v>
      </c>
      <c r="F26" s="18">
        <f>((SQRT((Intra!F26/1.645)^2+(Inter!F26/1.645)^2+(Foreign!F26/1.645)^2))*1.645)</f>
        <v>32.695565448543633</v>
      </c>
      <c r="G26" s="19">
        <f t="shared" si="4"/>
        <v>8.7453358208955227E-4</v>
      </c>
      <c r="H26" s="17">
        <f>Intra!H26+Inter!H26+Foreign!H26</f>
        <v>96</v>
      </c>
      <c r="I26" s="22">
        <f>((SQRT((Intra!I26/1.645)^2+(Inter!I26/1.645)^2+(Foreign!I26/1.645)^2))*1.645)</f>
        <v>106.97195894251915</v>
      </c>
    </row>
    <row r="27" spans="1:9" s="5" customFormat="1" x14ac:dyDescent="0.3">
      <c r="A27" s="20" t="s">
        <v>33</v>
      </c>
      <c r="B27" s="17">
        <f>Intra!B27+Inter!B27+Foreign!B27</f>
        <v>230</v>
      </c>
      <c r="C27" s="18">
        <f>((SQRT((Intra!C27/1.645)^2+(Inter!C27/1.645)^2+(Foreign!C27/1.645)^2))*1.645)</f>
        <v>131.8483977907961</v>
      </c>
      <c r="D27" s="19">
        <f t="shared" si="3"/>
        <v>5.2501826150474799E-3</v>
      </c>
      <c r="E27" s="17">
        <f>Intra!E27+Inter!E27+Foreign!E27</f>
        <v>9</v>
      </c>
      <c r="F27" s="18">
        <f>((SQRT((Intra!F27/1.645)^2+(Inter!F27/1.645)^2+(Foreign!F27/1.645)^2))*1.645)</f>
        <v>19</v>
      </c>
      <c r="G27" s="19">
        <f t="shared" si="4"/>
        <v>2.6236007462686567E-4</v>
      </c>
      <c r="H27" s="17">
        <f>Intra!H27+Inter!H27+Foreign!H27</f>
        <v>221</v>
      </c>
      <c r="I27" s="22">
        <f>((SQRT((Intra!I27/1.645)^2+(Inter!I27/1.645)^2+(Foreign!I27/1.645)^2))*1.645)</f>
        <v>133.21035995747479</v>
      </c>
    </row>
    <row r="28" spans="1:9" s="5" customFormat="1" x14ac:dyDescent="0.3">
      <c r="A28" s="20" t="s">
        <v>34</v>
      </c>
      <c r="B28" s="17">
        <f>Intra!B28+Inter!B28+Foreign!B28</f>
        <v>484</v>
      </c>
      <c r="C28" s="18">
        <f>((SQRT((Intra!C28/1.645)^2+(Inter!C28/1.645)^2+(Foreign!C28/1.645)^2))*1.645)</f>
        <v>218.50858106719744</v>
      </c>
      <c r="D28" s="19">
        <f t="shared" si="3"/>
        <v>1.1048210372534697E-2</v>
      </c>
      <c r="E28" s="17">
        <f>Intra!E28+Inter!E28+Foreign!E28</f>
        <v>359</v>
      </c>
      <c r="F28" s="18">
        <f>((SQRT((Intra!F28/1.645)^2+(Inter!F28/1.645)^2+(Foreign!F28/1.645)^2))*1.645)</f>
        <v>191.37659209004636</v>
      </c>
      <c r="G28" s="19">
        <f t="shared" si="4"/>
        <v>1.0465251865671642E-2</v>
      </c>
      <c r="H28" s="17">
        <f>Intra!H28+Inter!H28+Foreign!H28</f>
        <v>125</v>
      </c>
      <c r="I28" s="22">
        <f>((SQRT((Intra!I28/1.645)^2+(Inter!I28/1.645)^2+(Foreign!I28/1.645)^2))*1.645)</f>
        <v>290.46686558022412</v>
      </c>
    </row>
    <row r="29" spans="1:9" s="5" customFormat="1" x14ac:dyDescent="0.3">
      <c r="A29" s="20" t="s">
        <v>35</v>
      </c>
      <c r="B29" s="17">
        <f>Intra!B29+Inter!B29+Foreign!B29</f>
        <v>493</v>
      </c>
      <c r="C29" s="18">
        <f>((SQRT((Intra!C29/1.645)^2+(Inter!C29/1.645)^2+(Foreign!C29/1.645)^2))*1.645)</f>
        <v>231.94827009486403</v>
      </c>
      <c r="D29" s="19">
        <f t="shared" si="3"/>
        <v>1.1253652300949598E-2</v>
      </c>
      <c r="E29" s="17">
        <f>Intra!E29+Inter!E29+Foreign!E29</f>
        <v>440</v>
      </c>
      <c r="F29" s="18">
        <f>((SQRT((Intra!F29/1.645)^2+(Inter!F29/1.645)^2+(Foreign!F29/1.645)^2))*1.645)</f>
        <v>270.49029557453628</v>
      </c>
      <c r="G29" s="19">
        <f t="shared" si="4"/>
        <v>1.2826492537313433E-2</v>
      </c>
      <c r="H29" s="17">
        <f>Intra!H29+Inter!H29+Foreign!H29</f>
        <v>53</v>
      </c>
      <c r="I29" s="22">
        <f>((SQRT((Intra!I29/1.645)^2+(Inter!I29/1.645)^2+(Foreign!I29/1.645)^2))*1.645)</f>
        <v>356.32148405618204</v>
      </c>
    </row>
    <row r="30" spans="1:9" x14ac:dyDescent="0.3">
      <c r="A30" s="34" t="s">
        <v>36</v>
      </c>
      <c r="B30" s="17">
        <f>Intra!B30+Inter!B30+Foreign!B30</f>
        <v>352</v>
      </c>
      <c r="C30" s="18">
        <f>((SQRT((Intra!C30/1.645)^2+(Inter!C30/1.645)^2+(Foreign!C30/1.645)^2))*1.645)</f>
        <v>161.09003693587013</v>
      </c>
      <c r="D30" s="19">
        <f t="shared" si="3"/>
        <v>8.0350620891161424E-3</v>
      </c>
      <c r="E30" s="17">
        <f>Intra!E30+Inter!E30+Foreign!E30</f>
        <v>175</v>
      </c>
      <c r="F30" s="18">
        <f>((SQRT((Intra!F30/1.645)^2+(Inter!F30/1.645)^2+(Foreign!F30/1.645)^2))*1.645)</f>
        <v>108.46658471621571</v>
      </c>
      <c r="G30" s="19">
        <f t="shared" si="4"/>
        <v>5.1014458955223885E-3</v>
      </c>
      <c r="H30" s="17">
        <f>Intra!H30+Inter!H30+Foreign!H30</f>
        <v>177</v>
      </c>
      <c r="I30" s="22">
        <f>((SQRT((Intra!I30/1.645)^2+(Inter!I30/1.645)^2+(Foreign!I30/1.645)^2))*1.645)</f>
        <v>194.20350151323225</v>
      </c>
    </row>
    <row r="31" spans="1:9" s="5" customFormat="1" x14ac:dyDescent="0.3">
      <c r="A31" s="35" t="s">
        <v>38</v>
      </c>
      <c r="B31" s="17">
        <f>Intra!B31+Inter!B31+Foreign!B31</f>
        <v>2268</v>
      </c>
      <c r="C31" s="18">
        <f>((SQRT((Intra!C31/1.645)^2+(Inter!C31/1.645)^2+(Foreign!C31/1.645)^2))*1.645)</f>
        <v>898.39467941434293</v>
      </c>
      <c r="D31" s="19">
        <f t="shared" si="3"/>
        <v>5.1771365960555149E-2</v>
      </c>
      <c r="E31" s="17">
        <f>Intra!E31+Inter!E31+Foreign!E31</f>
        <v>737</v>
      </c>
      <c r="F31" s="18">
        <f>((SQRT((Intra!F31/1.645)^2+(Inter!F31/1.645)^2+(Foreign!F31/1.645)^2))*1.645)</f>
        <v>279.76061195243335</v>
      </c>
      <c r="G31" s="19">
        <f t="shared" si="4"/>
        <v>2.1484375E-2</v>
      </c>
      <c r="H31" s="17">
        <f>Intra!H31+Inter!H31+Foreign!H31</f>
        <v>1531</v>
      </c>
      <c r="I31" s="22">
        <f>((SQRT((Intra!I31/1.645)^2+(Inter!I31/1.645)^2+(Foreign!I31/1.645)^2))*1.645)</f>
        <v>940.94580077706917</v>
      </c>
    </row>
    <row r="32" spans="1:9" s="5" customFormat="1" x14ac:dyDescent="0.3">
      <c r="A32" s="34" t="s">
        <v>37</v>
      </c>
      <c r="B32" s="17">
        <f>Intra!B32+Inter!B32+Foreign!B32</f>
        <v>9</v>
      </c>
      <c r="C32" s="18">
        <f>((SQRT((Intra!C32/1.645)^2+(Inter!C32/1.645)^2+(Foreign!C32/1.645)^2))*1.645)</f>
        <v>13</v>
      </c>
      <c r="D32" s="19">
        <f t="shared" si="3"/>
        <v>2.0544192841490138E-4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9</v>
      </c>
      <c r="I32" s="22">
        <f>((SQRT((Intra!I32/1.645)^2+(Inter!I32/1.645)^2+(Foreign!I32/1.645)^2))*1.645)</f>
        <v>13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43808</v>
      </c>
      <c r="C35" s="18">
        <f>((SQRT((Intra!C35/1.645)^2+(Inter!C35/1.645)^2+(Foreign!C35/1.645)^2))*1.645)</f>
        <v>2304.5611295862818</v>
      </c>
      <c r="D35" s="19">
        <f>B35/B$35</f>
        <v>1</v>
      </c>
      <c r="E35" s="17">
        <f>Intra!E35+Inter!E35+Foreign!E35</f>
        <v>34304</v>
      </c>
      <c r="F35" s="18">
        <f>((SQRT((Intra!F35/1.645)^2+(Inter!F35/1.645)^2+(Foreign!F35/1.645)^2))*1.645)</f>
        <v>1806.2029232619464</v>
      </c>
      <c r="G35" s="19">
        <f>E35/E$35</f>
        <v>1</v>
      </c>
      <c r="H35" s="17">
        <f>Intra!H35+Inter!H35+Foreign!H35</f>
        <v>9504</v>
      </c>
      <c r="I35" s="22">
        <f>((SQRT((Intra!I35/1.645)^2+(Inter!I35/1.645)^2+(Foreign!I35/1.645)^2))*1.645)</f>
        <v>2928.0319328859791</v>
      </c>
    </row>
    <row r="36" spans="1:9" ht="28.8" x14ac:dyDescent="0.3">
      <c r="A36" s="20" t="s">
        <v>39</v>
      </c>
      <c r="B36" s="17">
        <f>Intra!B36+Inter!B36+Foreign!B36</f>
        <v>35200</v>
      </c>
      <c r="C36" s="18">
        <f>((SQRT((Intra!C36/1.645)^2+(Inter!C36/1.645)^2+(Foreign!C36/1.645)^2))*1.645)</f>
        <v>1979.5709131021297</v>
      </c>
      <c r="D36" s="19">
        <f t="shared" ref="D36:D39" si="5">B36/B$35</f>
        <v>0.80350620891161428</v>
      </c>
      <c r="E36" s="17">
        <f>Intra!E36+Inter!E36+Foreign!E36</f>
        <v>30444</v>
      </c>
      <c r="F36" s="18">
        <f>((SQRT((Intra!F36/1.645)^2+(Inter!F36/1.645)^2+(Foreign!F36/1.645)^2))*1.645)</f>
        <v>1723.7659353868205</v>
      </c>
      <c r="G36" s="19">
        <f t="shared" ref="G36:G39" si="6">E36/E$35</f>
        <v>0.88747667910447758</v>
      </c>
      <c r="H36" s="17">
        <f>Intra!H36+Inter!H36+Foreign!H36</f>
        <v>4756</v>
      </c>
      <c r="I36" s="22">
        <f>((SQRT((Intra!I36/1.645)^2+(Inter!I36/1.645)^2+(Foreign!I36/1.645)^2))*1.645)</f>
        <v>2624.8942835855314</v>
      </c>
    </row>
    <row r="37" spans="1:9" ht="28.8" x14ac:dyDescent="0.3">
      <c r="A37" s="20" t="s">
        <v>40</v>
      </c>
      <c r="B37" s="17">
        <f>Intra!B37+Inter!B37+Foreign!B37</f>
        <v>5001</v>
      </c>
      <c r="C37" s="18">
        <f>((SQRT((Intra!C37/1.645)^2+(Inter!C37/1.645)^2+(Foreign!C37/1.645)^2))*1.645)</f>
        <v>1072.4467352740648</v>
      </c>
      <c r="D37" s="19">
        <f t="shared" si="5"/>
        <v>0.1141572315558802</v>
      </c>
      <c r="E37" s="17">
        <f>Intra!E37+Inter!E37+Foreign!E37</f>
        <v>940</v>
      </c>
      <c r="F37" s="18">
        <f>((SQRT((Intra!F37/1.645)^2+(Inter!F37/1.645)^2+(Foreign!F37/1.645)^2))*1.645)</f>
        <v>297.09426113609129</v>
      </c>
      <c r="G37" s="19">
        <f t="shared" si="6"/>
        <v>2.7402052238805971E-2</v>
      </c>
      <c r="H37" s="17">
        <f>Intra!H37+Inter!H37+Foreign!H37</f>
        <v>4061</v>
      </c>
      <c r="I37" s="22">
        <f>((SQRT((Intra!I37/1.645)^2+(Inter!I37/1.645)^2+(Foreign!I37/1.645)^2))*1.645)</f>
        <v>1112.8373645775919</v>
      </c>
    </row>
    <row r="38" spans="1:9" ht="28.8" x14ac:dyDescent="0.3">
      <c r="A38" s="20" t="s">
        <v>41</v>
      </c>
      <c r="B38" s="17">
        <f>Intra!B38+Inter!B38+Foreign!B38</f>
        <v>1731</v>
      </c>
      <c r="C38" s="18">
        <f>((SQRT((Intra!C38/1.645)^2+(Inter!C38/1.645)^2+(Foreign!C38/1.645)^2))*1.645)</f>
        <v>343.14719873546977</v>
      </c>
      <c r="D38" s="19">
        <f t="shared" si="5"/>
        <v>3.9513330898466037E-2</v>
      </c>
      <c r="E38" s="17">
        <f>Intra!E38+Inter!E38+Foreign!E38</f>
        <v>1301</v>
      </c>
      <c r="F38" s="18">
        <f>((SQRT((Intra!F38/1.645)^2+(Inter!F38/1.645)^2+(Foreign!F38/1.645)^2))*1.645)</f>
        <v>287.83675929248506</v>
      </c>
      <c r="G38" s="19">
        <f t="shared" si="6"/>
        <v>3.7925606343283583E-2</v>
      </c>
      <c r="H38" s="17">
        <f>Intra!H38+Inter!H38+Foreign!H38</f>
        <v>430</v>
      </c>
      <c r="I38" s="22">
        <f>((SQRT((Intra!I38/1.645)^2+(Inter!I38/1.645)^2+(Foreign!I38/1.645)^2))*1.645)</f>
        <v>447.88391353117373</v>
      </c>
    </row>
    <row r="39" spans="1:9" ht="28.8" x14ac:dyDescent="0.3">
      <c r="A39" s="24" t="s">
        <v>42</v>
      </c>
      <c r="B39" s="25">
        <f>Intra!B39+Inter!B39+Foreign!B39</f>
        <v>1732</v>
      </c>
      <c r="C39" s="26">
        <f>((SQRT((Intra!C39/1.645)^2+(Inter!C39/1.645)^2+(Foreign!C39/1.645)^2))*1.645)</f>
        <v>340.62589449423837</v>
      </c>
      <c r="D39" s="27">
        <f t="shared" si="5"/>
        <v>3.9536157779401025E-2</v>
      </c>
      <c r="E39" s="25">
        <f>Intra!E39+Inter!E39+Foreign!E39</f>
        <v>1619</v>
      </c>
      <c r="F39" s="26">
        <f>((SQRT((Intra!F39/1.645)^2+(Inter!F39/1.645)^2+(Foreign!F39/1.645)^2))*1.645)</f>
        <v>342.879026600374</v>
      </c>
      <c r="G39" s="27">
        <f t="shared" si="6"/>
        <v>4.7195662313432835E-2</v>
      </c>
      <c r="H39" s="25">
        <f>Intra!H39+Inter!H39+Foreign!H39</f>
        <v>113</v>
      </c>
      <c r="I39" s="28">
        <f>((SQRT((Intra!I39/1.645)^2+(Inter!I39/1.645)^2+(Foreign!I39/1.645)^2))*1.645)</f>
        <v>483.31359062457574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2.886718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Baltimore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23894</v>
      </c>
      <c r="C8" s="45">
        <v>1605</v>
      </c>
      <c r="D8" s="19">
        <f>B8/B$8</f>
        <v>1</v>
      </c>
      <c r="E8" s="15">
        <v>22487</v>
      </c>
      <c r="F8" s="45">
        <v>1463</v>
      </c>
      <c r="G8" s="19">
        <f t="shared" ref="G8:G10" si="0">E8/E$8</f>
        <v>1</v>
      </c>
      <c r="H8" s="38">
        <f t="shared" ref="H8:H11" si="1">B8-E8</f>
        <v>1407</v>
      </c>
      <c r="I8" s="39">
        <f>((SQRT((C8/1.645)^2+(F8/1.645)^2)))*1.645</f>
        <v>2171.7260416544254</v>
      </c>
    </row>
    <row r="9" spans="1:9" x14ac:dyDescent="0.3">
      <c r="A9" s="32" t="str">
        <f>Total!A9</f>
        <v>Speak only English</v>
      </c>
      <c r="B9" s="15">
        <v>21024</v>
      </c>
      <c r="C9" s="45">
        <v>1524</v>
      </c>
      <c r="D9" s="19">
        <f>B9/B$8</f>
        <v>0.87988616389051644</v>
      </c>
      <c r="E9" s="15">
        <v>20036</v>
      </c>
      <c r="F9" s="45">
        <v>1386</v>
      </c>
      <c r="G9" s="19">
        <f t="shared" si="0"/>
        <v>0.89100369102147903</v>
      </c>
      <c r="H9" s="38">
        <f t="shared" si="1"/>
        <v>988</v>
      </c>
      <c r="I9" s="39">
        <f t="shared" ref="I9:I11" si="2">((SQRT((C9/1.645)^2+(F9/1.645)^2)))*1.645</f>
        <v>2059.9932038722845</v>
      </c>
    </row>
    <row r="10" spans="1:9" ht="28.8" x14ac:dyDescent="0.3">
      <c r="A10" s="32" t="str">
        <f>Total!A10</f>
        <v>Speak a language other than English, speak English "very well"</v>
      </c>
      <c r="B10" s="15">
        <v>1779</v>
      </c>
      <c r="C10" s="45">
        <v>358</v>
      </c>
      <c r="D10" s="19">
        <f>B10/B$8</f>
        <v>7.4453837783543989E-2</v>
      </c>
      <c r="E10" s="15">
        <v>1842</v>
      </c>
      <c r="F10" s="45">
        <v>415</v>
      </c>
      <c r="G10" s="19">
        <f t="shared" si="0"/>
        <v>8.1913994752523686E-2</v>
      </c>
      <c r="H10" s="38">
        <f t="shared" si="1"/>
        <v>-63</v>
      </c>
      <c r="I10" s="39">
        <f t="shared" si="2"/>
        <v>548.0775492574021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1091</v>
      </c>
      <c r="C11" s="45">
        <v>355</v>
      </c>
      <c r="D11" s="19">
        <f>B11/B$8</f>
        <v>4.5659998325939567E-2</v>
      </c>
      <c r="E11" s="15">
        <v>609</v>
      </c>
      <c r="F11" s="45">
        <v>219</v>
      </c>
      <c r="G11" s="19">
        <f>E11/E$8</f>
        <v>2.7082314225997241E-2</v>
      </c>
      <c r="H11" s="38">
        <f t="shared" si="1"/>
        <v>482</v>
      </c>
      <c r="I11" s="39">
        <f t="shared" si="2"/>
        <v>417.11629073916544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25471</v>
      </c>
      <c r="C14" s="47">
        <v>1627</v>
      </c>
      <c r="D14" s="19">
        <f>B14/B$14</f>
        <v>1</v>
      </c>
      <c r="E14" s="48">
        <v>23954</v>
      </c>
      <c r="F14" s="48">
        <v>1488</v>
      </c>
      <c r="G14" s="19">
        <f>E14/E$14</f>
        <v>1</v>
      </c>
      <c r="H14" s="17">
        <f t="shared" ref="H14:H20" si="3">B14-E14</f>
        <v>1517</v>
      </c>
      <c r="I14" s="22">
        <f t="shared" ref="I14:I20" si="4">((SQRT((C14/1.645)^2+(F14/1.645)^2)))*1.645</f>
        <v>2204.8294718639804</v>
      </c>
    </row>
    <row r="15" spans="1:9" ht="28.8" x14ac:dyDescent="0.3">
      <c r="A15" s="32" t="str">
        <f>Total!A15</f>
        <v>Same state as current residence and residence 1 year ago</v>
      </c>
      <c r="B15" s="46">
        <v>16709</v>
      </c>
      <c r="C15" s="47">
        <v>1409</v>
      </c>
      <c r="D15" s="19">
        <f>B15/B$14</f>
        <v>0.65600094224804684</v>
      </c>
      <c r="E15" s="48">
        <v>15040</v>
      </c>
      <c r="F15" s="48">
        <v>1204</v>
      </c>
      <c r="G15" s="19">
        <f>E15/E$14</f>
        <v>0.62787008432829594</v>
      </c>
      <c r="H15" s="17">
        <f t="shared" si="3"/>
        <v>1669</v>
      </c>
      <c r="I15" s="22">
        <f t="shared" si="4"/>
        <v>1853.3475119361724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6045</v>
      </c>
      <c r="C18" s="47">
        <v>657</v>
      </c>
      <c r="D18" s="19">
        <f t="shared" si="5"/>
        <v>0.23732872678732678</v>
      </c>
      <c r="E18" s="48">
        <v>6305</v>
      </c>
      <c r="F18" s="48">
        <v>677</v>
      </c>
      <c r="G18" s="19">
        <f t="shared" si="6"/>
        <v>0.26321282458044587</v>
      </c>
      <c r="H18" s="17">
        <f t="shared" si="3"/>
        <v>-260</v>
      </c>
      <c r="I18" s="22">
        <f t="shared" si="4"/>
        <v>943.38645315692349</v>
      </c>
    </row>
    <row r="19" spans="1:9" x14ac:dyDescent="0.3">
      <c r="A19" s="32" t="str">
        <f>Total!A19</f>
        <v>Born in U.S. Island Area</v>
      </c>
      <c r="B19" s="46">
        <v>26</v>
      </c>
      <c r="C19" s="47">
        <v>45</v>
      </c>
      <c r="D19" s="19">
        <f t="shared" si="5"/>
        <v>1.0207687173648464E-3</v>
      </c>
      <c r="E19" s="48">
        <v>25</v>
      </c>
      <c r="F19" s="48">
        <v>37</v>
      </c>
      <c r="G19" s="19">
        <f t="shared" si="6"/>
        <v>1.0436670284712365E-3</v>
      </c>
      <c r="H19" s="17">
        <f t="shared" si="3"/>
        <v>1</v>
      </c>
      <c r="I19" s="22">
        <f t="shared" si="4"/>
        <v>58.258046654518033</v>
      </c>
    </row>
    <row r="20" spans="1:9" x14ac:dyDescent="0.3">
      <c r="A20" s="32" t="str">
        <f>Total!A20</f>
        <v>Born in Germany</v>
      </c>
      <c r="B20" s="46">
        <v>124</v>
      </c>
      <c r="C20" s="47">
        <v>78</v>
      </c>
      <c r="D20" s="19">
        <f t="shared" si="5"/>
        <v>4.8682815751246514E-3</v>
      </c>
      <c r="E20" s="48">
        <v>240</v>
      </c>
      <c r="F20" s="48">
        <v>172</v>
      </c>
      <c r="G20" s="19">
        <f t="shared" si="6"/>
        <v>1.0019203473323871E-2</v>
      </c>
      <c r="H20" s="17">
        <f t="shared" si="3"/>
        <v>-116</v>
      </c>
      <c r="I20" s="22">
        <f t="shared" si="4"/>
        <v>188.85973631242845</v>
      </c>
    </row>
    <row r="21" spans="1:9" s="5" customFormat="1" x14ac:dyDescent="0.3">
      <c r="A21" s="32" t="str">
        <f>Total!A21</f>
        <v>Born in remainder of Europe</v>
      </c>
      <c r="B21" s="46">
        <v>333</v>
      </c>
      <c r="C21" s="47">
        <v>149</v>
      </c>
      <c r="D21" s="19">
        <f t="shared" si="5"/>
        <v>1.3073691649326685E-2</v>
      </c>
      <c r="E21" s="48">
        <v>153</v>
      </c>
      <c r="F21" s="48">
        <v>77</v>
      </c>
      <c r="G21" s="19">
        <f t="shared" si="6"/>
        <v>6.3872422142439676E-3</v>
      </c>
      <c r="H21" s="17">
        <f t="shared" ref="H21:H32" si="7">B21-E21</f>
        <v>180</v>
      </c>
      <c r="I21" s="22">
        <f t="shared" ref="I21:I32" si="8">((SQRT((C21/1.645)^2+(F21/1.645)^2)))*1.645</f>
        <v>167.72000476985446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82</v>
      </c>
      <c r="C22" s="47">
        <v>71</v>
      </c>
      <c r="D22" s="19">
        <f t="shared" si="5"/>
        <v>3.219347493227592E-3</v>
      </c>
      <c r="E22" s="48">
        <v>277</v>
      </c>
      <c r="F22" s="48">
        <v>242</v>
      </c>
      <c r="G22" s="19">
        <f t="shared" si="6"/>
        <v>1.15638306754613E-2</v>
      </c>
      <c r="H22" s="17">
        <f t="shared" si="7"/>
        <v>-195</v>
      </c>
      <c r="I22" s="22">
        <f t="shared" si="8"/>
        <v>252.20031720836514</v>
      </c>
    </row>
    <row r="23" spans="1:9" s="5" customFormat="1" x14ac:dyDescent="0.3">
      <c r="A23" s="32" t="str">
        <f>Total!A23</f>
        <v>Born in India</v>
      </c>
      <c r="B23" s="46">
        <v>181</v>
      </c>
      <c r="C23" s="47">
        <v>133</v>
      </c>
      <c r="D23" s="19">
        <f t="shared" si="5"/>
        <v>7.1061206862706606E-3</v>
      </c>
      <c r="E23" s="48">
        <v>123</v>
      </c>
      <c r="F23" s="48">
        <v>94</v>
      </c>
      <c r="G23" s="19">
        <f t="shared" si="6"/>
        <v>5.1348417800784838E-3</v>
      </c>
      <c r="H23" s="17">
        <f t="shared" si="7"/>
        <v>58</v>
      </c>
      <c r="I23" s="22">
        <f t="shared" si="8"/>
        <v>162.8649747490233</v>
      </c>
    </row>
    <row r="24" spans="1:9" s="5" customFormat="1" x14ac:dyDescent="0.3">
      <c r="A24" s="32" t="str">
        <f>Total!A24</f>
        <v>Born in the Philippines</v>
      </c>
      <c r="B24" s="46">
        <v>302</v>
      </c>
      <c r="C24" s="47">
        <v>151</v>
      </c>
      <c r="D24" s="19">
        <f t="shared" si="5"/>
        <v>1.1856621255545522E-2</v>
      </c>
      <c r="E24" s="48">
        <v>58</v>
      </c>
      <c r="F24" s="48">
        <v>49</v>
      </c>
      <c r="G24" s="19">
        <f t="shared" si="6"/>
        <v>2.4213075060532689E-3</v>
      </c>
      <c r="H24" s="17">
        <f t="shared" si="7"/>
        <v>244</v>
      </c>
      <c r="I24" s="22">
        <f t="shared" si="8"/>
        <v>158.75137794677565</v>
      </c>
    </row>
    <row r="25" spans="1:9" s="5" customFormat="1" x14ac:dyDescent="0.3">
      <c r="A25" s="32" t="str">
        <f>Total!A25</f>
        <v>Born in remainder of Asia</v>
      </c>
      <c r="B25" s="46">
        <v>226</v>
      </c>
      <c r="C25" s="47">
        <v>106</v>
      </c>
      <c r="D25" s="19">
        <f t="shared" si="5"/>
        <v>8.8728357740175106E-3</v>
      </c>
      <c r="E25" s="48">
        <v>599</v>
      </c>
      <c r="F25" s="48">
        <v>230</v>
      </c>
      <c r="G25" s="19">
        <f t="shared" si="6"/>
        <v>2.5006262002170827E-2</v>
      </c>
      <c r="H25" s="17">
        <f t="shared" si="7"/>
        <v>-373</v>
      </c>
      <c r="I25" s="22">
        <f t="shared" si="8"/>
        <v>253.25086376950426</v>
      </c>
    </row>
    <row r="26" spans="1:9" s="5" customFormat="1" x14ac:dyDescent="0.3">
      <c r="A26" s="32" t="str">
        <f>Total!A26</f>
        <v>Born in Northern America</v>
      </c>
      <c r="B26" s="46">
        <v>18</v>
      </c>
      <c r="C26" s="47">
        <v>26</v>
      </c>
      <c r="D26" s="19">
        <f t="shared" si="5"/>
        <v>7.0668603509873977E-4</v>
      </c>
      <c r="E26" s="48">
        <v>22</v>
      </c>
      <c r="F26" s="48">
        <v>30</v>
      </c>
      <c r="G26" s="19">
        <f t="shared" si="6"/>
        <v>9.1842698505468817E-4</v>
      </c>
      <c r="H26" s="17">
        <f t="shared" si="7"/>
        <v>-4</v>
      </c>
      <c r="I26" s="22">
        <f t="shared" si="8"/>
        <v>39.698866482558422</v>
      </c>
    </row>
    <row r="27" spans="1:9" s="5" customFormat="1" x14ac:dyDescent="0.3">
      <c r="A27" s="32" t="str">
        <f>Total!A27</f>
        <v>Born in Mexico</v>
      </c>
      <c r="B27" s="46">
        <v>57</v>
      </c>
      <c r="C27" s="47">
        <v>82</v>
      </c>
      <c r="D27" s="19">
        <f t="shared" si="5"/>
        <v>2.2378391111460092E-3</v>
      </c>
      <c r="E27" s="48">
        <v>9</v>
      </c>
      <c r="F27" s="48">
        <v>19</v>
      </c>
      <c r="G27" s="19">
        <f t="shared" si="6"/>
        <v>3.7572013024964518E-4</v>
      </c>
      <c r="H27" s="17">
        <f t="shared" si="7"/>
        <v>48</v>
      </c>
      <c r="I27" s="22">
        <f t="shared" si="8"/>
        <v>84.172442046075872</v>
      </c>
    </row>
    <row r="28" spans="1:9" s="5" customFormat="1" x14ac:dyDescent="0.3">
      <c r="A28" s="32" t="str">
        <f>Total!A28</f>
        <v>Born in remainder of Central America</v>
      </c>
      <c r="B28" s="46">
        <v>114</v>
      </c>
      <c r="C28" s="47">
        <v>81</v>
      </c>
      <c r="D28" s="19">
        <f t="shared" si="5"/>
        <v>4.4756782222920184E-3</v>
      </c>
      <c r="E28" s="48">
        <v>324</v>
      </c>
      <c r="F28" s="48">
        <v>183</v>
      </c>
      <c r="G28" s="19">
        <f t="shared" si="6"/>
        <v>1.3525924688987225E-2</v>
      </c>
      <c r="H28" s="17">
        <f t="shared" si="7"/>
        <v>-210</v>
      </c>
      <c r="I28" s="22">
        <f t="shared" si="8"/>
        <v>200.124960961895</v>
      </c>
    </row>
    <row r="29" spans="1:9" s="5" customFormat="1" x14ac:dyDescent="0.3">
      <c r="A29" s="32" t="str">
        <f>Total!A29</f>
        <v>Born in the Caribbean</v>
      </c>
      <c r="B29" s="46">
        <v>247</v>
      </c>
      <c r="C29" s="47">
        <v>150</v>
      </c>
      <c r="D29" s="19">
        <f t="shared" si="5"/>
        <v>9.6973028149660405E-3</v>
      </c>
      <c r="E29" s="48">
        <v>286</v>
      </c>
      <c r="F29" s="48">
        <v>254</v>
      </c>
      <c r="G29" s="19">
        <f t="shared" si="6"/>
        <v>1.1939550805710946E-2</v>
      </c>
      <c r="H29" s="17">
        <f t="shared" si="7"/>
        <v>-39</v>
      </c>
      <c r="I29" s="22">
        <f t="shared" si="8"/>
        <v>294.98474536829866</v>
      </c>
    </row>
    <row r="30" spans="1:9" s="5" customFormat="1" x14ac:dyDescent="0.3">
      <c r="A30" s="42" t="str">
        <f>Total!A30</f>
        <v>Born in South America</v>
      </c>
      <c r="B30" s="46">
        <v>108</v>
      </c>
      <c r="C30" s="47">
        <v>95</v>
      </c>
      <c r="D30" s="19">
        <f t="shared" si="5"/>
        <v>4.2401162105924388E-3</v>
      </c>
      <c r="E30" s="48">
        <v>34</v>
      </c>
      <c r="F30" s="48">
        <v>34</v>
      </c>
      <c r="G30" s="19">
        <f t="shared" si="6"/>
        <v>1.4193871587208817E-3</v>
      </c>
      <c r="H30" s="17">
        <f t="shared" si="7"/>
        <v>74</v>
      </c>
      <c r="I30" s="22">
        <f t="shared" si="8"/>
        <v>100.90094152187085</v>
      </c>
    </row>
    <row r="31" spans="1:9" s="5" customFormat="1" x14ac:dyDescent="0.3">
      <c r="A31" s="40" t="str">
        <f>Total!A31</f>
        <v>Born in Africa</v>
      </c>
      <c r="B31" s="46">
        <v>890</v>
      </c>
      <c r="C31" s="47">
        <v>312</v>
      </c>
      <c r="D31" s="19">
        <f t="shared" si="5"/>
        <v>3.4941698402104357E-2</v>
      </c>
      <c r="E31" s="48">
        <v>459</v>
      </c>
      <c r="F31" s="48">
        <v>215</v>
      </c>
      <c r="G31" s="19">
        <f t="shared" si="6"/>
        <v>1.9161726642731903E-2</v>
      </c>
      <c r="H31" s="17">
        <f t="shared" si="7"/>
        <v>431</v>
      </c>
      <c r="I31" s="22">
        <f t="shared" si="8"/>
        <v>378.90500128660216</v>
      </c>
    </row>
    <row r="32" spans="1:9" s="5" customFormat="1" x14ac:dyDescent="0.3">
      <c r="A32" s="42" t="str">
        <f>Total!A32</f>
        <v>Born in Oceania or At Sea</v>
      </c>
      <c r="B32" s="46">
        <v>9</v>
      </c>
      <c r="C32" s="47">
        <v>13</v>
      </c>
      <c r="D32" s="19">
        <f t="shared" si="5"/>
        <v>3.5334301754936988E-4</v>
      </c>
      <c r="E32" s="48">
        <v>0</v>
      </c>
      <c r="F32" s="48">
        <v>0</v>
      </c>
      <c r="G32" s="19">
        <f t="shared" si="6"/>
        <v>0</v>
      </c>
      <c r="H32" s="17">
        <f t="shared" si="7"/>
        <v>9</v>
      </c>
      <c r="I32" s="22">
        <f t="shared" si="8"/>
        <v>13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25471</v>
      </c>
      <c r="C35" s="18">
        <v>1711</v>
      </c>
      <c r="D35" s="19">
        <f>B35/B$35</f>
        <v>1</v>
      </c>
      <c r="E35" s="17">
        <v>23954</v>
      </c>
      <c r="F35" s="18">
        <v>1546</v>
      </c>
      <c r="G35" s="19">
        <f>E35/E$35</f>
        <v>1</v>
      </c>
      <c r="H35" s="17">
        <f t="shared" ref="H35:H39" si="9">B35-E35</f>
        <v>1517</v>
      </c>
      <c r="I35" s="22">
        <f t="shared" ref="I35:I39" si="10">((SQRT((C35/1.645)^2+(F35/1.645)^2)))*1.645</f>
        <v>2306.0002168256624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22741</v>
      </c>
      <c r="C36" s="18">
        <v>1646</v>
      </c>
      <c r="D36" s="19">
        <f t="shared" ref="D36:D39" si="11">B36/B$35</f>
        <v>0.89281928467669114</v>
      </c>
      <c r="E36" s="17">
        <v>21298</v>
      </c>
      <c r="F36" s="18">
        <v>1477</v>
      </c>
      <c r="G36" s="19">
        <f t="shared" ref="G36:G39" si="12">E36/E$35</f>
        <v>0.88912081489521588</v>
      </c>
      <c r="H36" s="17">
        <f t="shared" si="9"/>
        <v>1443</v>
      </c>
      <c r="I36" s="22">
        <f t="shared" si="10"/>
        <v>2211.5254916007639</v>
      </c>
    </row>
    <row r="37" spans="1:9" ht="28.8" x14ac:dyDescent="0.3">
      <c r="A37" s="32" t="str">
        <f>Total!A37</f>
        <v>Entered the United States (or Puerto Rico) 5 years ago or less</v>
      </c>
      <c r="B37" s="17">
        <v>863</v>
      </c>
      <c r="C37" s="18">
        <v>323</v>
      </c>
      <c r="D37" s="19">
        <f t="shared" si="11"/>
        <v>3.3881669349456245E-2</v>
      </c>
      <c r="E37" s="17">
        <v>694</v>
      </c>
      <c r="F37" s="18">
        <v>250</v>
      </c>
      <c r="G37" s="19">
        <f t="shared" si="12"/>
        <v>2.8972196710361525E-2</v>
      </c>
      <c r="H37" s="17">
        <f t="shared" si="9"/>
        <v>169</v>
      </c>
      <c r="I37" s="22">
        <f t="shared" si="10"/>
        <v>408.44705899296179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755</v>
      </c>
      <c r="C38" s="18">
        <v>199</v>
      </c>
      <c r="D38" s="19">
        <f t="shared" si="11"/>
        <v>2.9641553138863807E-2</v>
      </c>
      <c r="E38" s="17">
        <v>852</v>
      </c>
      <c r="F38" s="18">
        <v>233</v>
      </c>
      <c r="G38" s="19">
        <f t="shared" si="12"/>
        <v>3.5568172330299741E-2</v>
      </c>
      <c r="H38" s="17">
        <f t="shared" si="9"/>
        <v>-97</v>
      </c>
      <c r="I38" s="22">
        <f t="shared" si="10"/>
        <v>306.41475160311717</v>
      </c>
    </row>
    <row r="39" spans="1:9" ht="28.8" x14ac:dyDescent="0.3">
      <c r="A39" s="44" t="str">
        <f>Total!A39</f>
        <v>Entered the United States (or Puerto Rico) 16 years ago or more</v>
      </c>
      <c r="B39" s="25">
        <v>1112</v>
      </c>
      <c r="C39" s="26">
        <v>275</v>
      </c>
      <c r="D39" s="27">
        <f t="shared" si="11"/>
        <v>4.3657492834988813E-2</v>
      </c>
      <c r="E39" s="25">
        <v>1110</v>
      </c>
      <c r="F39" s="26">
        <v>299.47789999999998</v>
      </c>
      <c r="G39" s="27">
        <f t="shared" si="12"/>
        <v>4.6338816064122899E-2</v>
      </c>
      <c r="H39" s="25">
        <f t="shared" si="9"/>
        <v>2</v>
      </c>
      <c r="I39" s="28">
        <f t="shared" si="10"/>
        <v>406.58579978696991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8" sqref="A8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12506</v>
      </c>
      <c r="C8" s="48">
        <v>1057</v>
      </c>
      <c r="D8" s="19">
        <f t="shared" ref="D8" si="0">B8/B$8</f>
        <v>1</v>
      </c>
      <c r="E8" s="48">
        <v>9718</v>
      </c>
      <c r="F8" s="48">
        <v>897</v>
      </c>
      <c r="G8" s="19">
        <f t="shared" ref="G8" si="1">E8/E$8</f>
        <v>1</v>
      </c>
      <c r="H8" s="38">
        <f t="shared" ref="H8:H11" si="2">B8-E8</f>
        <v>2788</v>
      </c>
      <c r="I8" s="39">
        <f t="shared" ref="I8:I11" si="3">((SQRT((C8/1.645)^2+(F8/1.645)^2)))*1.645</f>
        <v>1386.3109319341027</v>
      </c>
    </row>
    <row r="9" spans="1:9" x14ac:dyDescent="0.3">
      <c r="A9" s="32" t="str">
        <f>Total!A9</f>
        <v>Speak only English</v>
      </c>
      <c r="B9" s="48">
        <v>10223</v>
      </c>
      <c r="C9" s="48">
        <v>967</v>
      </c>
      <c r="D9" s="19">
        <f>B9/B$8</f>
        <v>0.81744762513993285</v>
      </c>
      <c r="E9" s="48">
        <v>8163</v>
      </c>
      <c r="F9" s="48">
        <v>782</v>
      </c>
      <c r="G9" s="19">
        <f>E9/E$8</f>
        <v>0.83998765178020174</v>
      </c>
      <c r="H9" s="38">
        <f t="shared" si="2"/>
        <v>2060</v>
      </c>
      <c r="I9" s="39">
        <f t="shared" si="3"/>
        <v>1243.6289639599102</v>
      </c>
    </row>
    <row r="10" spans="1:9" ht="28.8" x14ac:dyDescent="0.3">
      <c r="A10" s="32" t="str">
        <f>Total!A10</f>
        <v>Speak a language other than English, speak English "very well"</v>
      </c>
      <c r="B10" s="48">
        <v>1467</v>
      </c>
      <c r="C10" s="48">
        <v>324</v>
      </c>
      <c r="D10" s="19">
        <f>B10/B$8</f>
        <v>0.11730369422677114</v>
      </c>
      <c r="E10" s="48">
        <v>1260</v>
      </c>
      <c r="F10" s="48">
        <v>418</v>
      </c>
      <c r="G10" s="19">
        <f>E10/E$8</f>
        <v>0.1296563078822803</v>
      </c>
      <c r="H10" s="38">
        <f t="shared" si="2"/>
        <v>207</v>
      </c>
      <c r="I10" s="39">
        <f t="shared" si="3"/>
        <v>528.86671288709408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816</v>
      </c>
      <c r="C11" s="48">
        <v>275</v>
      </c>
      <c r="D11" s="19">
        <f>B11/B$8</f>
        <v>6.5248680633296016E-2</v>
      </c>
      <c r="E11" s="48">
        <v>295</v>
      </c>
      <c r="F11" s="48">
        <v>134</v>
      </c>
      <c r="G11" s="19">
        <f>E11/E$8</f>
        <v>3.0356040337518007E-2</v>
      </c>
      <c r="H11" s="38">
        <f t="shared" si="2"/>
        <v>521</v>
      </c>
      <c r="I11" s="39">
        <f t="shared" si="3"/>
        <v>305.91011751820173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13277</v>
      </c>
      <c r="C14" s="48">
        <v>1075</v>
      </c>
      <c r="D14" s="19">
        <f>B14/B$14</f>
        <v>1</v>
      </c>
      <c r="E14" s="48">
        <v>10308</v>
      </c>
      <c r="F14" s="48">
        <v>878</v>
      </c>
      <c r="G14" s="19">
        <f>E14/E$14</f>
        <v>1</v>
      </c>
      <c r="H14" s="17">
        <f t="shared" ref="H14:H32" si="4">B14-E14</f>
        <v>2969</v>
      </c>
      <c r="I14" s="22">
        <f t="shared" ref="I14:I32" si="5">((SQRT((C14/1.645)^2+(F14/1.645)^2)))*1.645</f>
        <v>1387.9873918735716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3837</v>
      </c>
      <c r="C16" s="48">
        <v>628</v>
      </c>
      <c r="D16" s="19">
        <f t="shared" ref="D16:D32" si="6">B16/B$14</f>
        <v>0.28899600813436771</v>
      </c>
      <c r="E16" s="48">
        <v>1563</v>
      </c>
      <c r="F16" s="48">
        <v>303</v>
      </c>
      <c r="G16" s="19">
        <f t="shared" ref="G16:G32" si="7">E16/E$14</f>
        <v>0.15162980209545984</v>
      </c>
      <c r="H16" s="17">
        <f t="shared" si="4"/>
        <v>2274</v>
      </c>
      <c r="I16" s="22">
        <f t="shared" si="5"/>
        <v>697.27541187109136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3736</v>
      </c>
      <c r="C17" s="48">
        <v>570</v>
      </c>
      <c r="D17" s="19">
        <f t="shared" si="6"/>
        <v>0.28138886796716128</v>
      </c>
      <c r="E17" s="48">
        <v>4404</v>
      </c>
      <c r="F17" s="48">
        <v>545</v>
      </c>
      <c r="G17" s="19">
        <f t="shared" si="7"/>
        <v>0.42724097788125726</v>
      </c>
      <c r="H17" s="17">
        <f t="shared" si="4"/>
        <v>-668</v>
      </c>
      <c r="I17" s="22">
        <f t="shared" si="5"/>
        <v>788.62221627341944</v>
      </c>
    </row>
    <row r="18" spans="1:9" ht="28.8" x14ac:dyDescent="0.3">
      <c r="A18" s="32" t="str">
        <f>Total!A18</f>
        <v>Different state than current residence or residence 1 year ago</v>
      </c>
      <c r="B18" s="48">
        <v>3603</v>
      </c>
      <c r="C18" s="48">
        <v>487</v>
      </c>
      <c r="D18" s="19">
        <f t="shared" si="6"/>
        <v>0.27137154477668146</v>
      </c>
      <c r="E18" s="48">
        <v>3192</v>
      </c>
      <c r="F18" s="48">
        <v>546</v>
      </c>
      <c r="G18" s="19">
        <f t="shared" si="7"/>
        <v>0.30966239813736901</v>
      </c>
      <c r="H18" s="17">
        <f t="shared" si="4"/>
        <v>411</v>
      </c>
      <c r="I18" s="22">
        <f t="shared" si="5"/>
        <v>731.63173796658123</v>
      </c>
    </row>
    <row r="19" spans="1:9" x14ac:dyDescent="0.3">
      <c r="A19" s="32" t="str">
        <f>Total!A19</f>
        <v>Born in U.S. Island Area</v>
      </c>
      <c r="B19" s="48">
        <v>19</v>
      </c>
      <c r="C19" s="48">
        <v>31</v>
      </c>
      <c r="D19" s="19">
        <f t="shared" si="6"/>
        <v>1.4310461700685396E-3</v>
      </c>
      <c r="E19" s="48">
        <v>0</v>
      </c>
      <c r="F19" s="48">
        <v>0</v>
      </c>
      <c r="G19" s="19">
        <f t="shared" si="7"/>
        <v>0</v>
      </c>
      <c r="H19" s="17">
        <f t="shared" si="4"/>
        <v>19</v>
      </c>
      <c r="I19" s="22">
        <f t="shared" si="5"/>
        <v>31</v>
      </c>
    </row>
    <row r="20" spans="1:9" x14ac:dyDescent="0.3">
      <c r="A20" s="32" t="str">
        <f>Total!A20</f>
        <v>Born in Germany</v>
      </c>
      <c r="B20" s="48">
        <v>56</v>
      </c>
      <c r="C20" s="48">
        <v>48</v>
      </c>
      <c r="D20" s="19">
        <f t="shared" si="6"/>
        <v>4.2178202907283274E-3</v>
      </c>
      <c r="E20" s="48">
        <v>56</v>
      </c>
      <c r="F20" s="48">
        <v>44</v>
      </c>
      <c r="G20" s="19">
        <f t="shared" si="7"/>
        <v>5.4326736515327902E-3</v>
      </c>
      <c r="H20" s="17">
        <f t="shared" si="4"/>
        <v>0</v>
      </c>
      <c r="I20" s="22">
        <f t="shared" si="5"/>
        <v>65.115282384398824</v>
      </c>
    </row>
    <row r="21" spans="1:9" x14ac:dyDescent="0.3">
      <c r="A21" s="32" t="str">
        <f>Total!A21</f>
        <v>Born in remainder of Europe</v>
      </c>
      <c r="B21" s="48">
        <v>130</v>
      </c>
      <c r="C21" s="48">
        <v>67</v>
      </c>
      <c r="D21" s="19">
        <f t="shared" si="6"/>
        <v>9.7913685320479022E-3</v>
      </c>
      <c r="E21" s="48">
        <v>121</v>
      </c>
      <c r="F21" s="48">
        <v>73</v>
      </c>
      <c r="G21" s="19">
        <f t="shared" si="7"/>
        <v>1.1738455568490493E-2</v>
      </c>
      <c r="H21" s="17">
        <f t="shared" si="4"/>
        <v>9</v>
      </c>
      <c r="I21" s="22">
        <f t="shared" si="5"/>
        <v>99.085821387320593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225</v>
      </c>
      <c r="C22" s="48">
        <v>155</v>
      </c>
      <c r="D22" s="19">
        <f t="shared" si="6"/>
        <v>1.6946599382390602E-2</v>
      </c>
      <c r="E22" s="48">
        <v>97</v>
      </c>
      <c r="F22" s="48">
        <v>68</v>
      </c>
      <c r="G22" s="19">
        <f t="shared" si="7"/>
        <v>9.4101668606907263E-3</v>
      </c>
      <c r="H22" s="17">
        <f t="shared" si="4"/>
        <v>128</v>
      </c>
      <c r="I22" s="22">
        <f t="shared" si="5"/>
        <v>169.26015479137433</v>
      </c>
    </row>
    <row r="23" spans="1:9" x14ac:dyDescent="0.3">
      <c r="A23" s="32" t="str">
        <f>Total!A23</f>
        <v>Born in India</v>
      </c>
      <c r="B23" s="48">
        <v>378</v>
      </c>
      <c r="C23" s="48">
        <v>243</v>
      </c>
      <c r="D23" s="19">
        <f t="shared" si="6"/>
        <v>2.847028696241621E-2</v>
      </c>
      <c r="E23" s="48">
        <v>106</v>
      </c>
      <c r="F23" s="48">
        <v>96</v>
      </c>
      <c r="G23" s="19">
        <f t="shared" si="7"/>
        <v>1.0283275126115638E-2</v>
      </c>
      <c r="H23" s="17">
        <f t="shared" si="4"/>
        <v>272</v>
      </c>
      <c r="I23" s="22">
        <f t="shared" si="5"/>
        <v>261.27571643763605</v>
      </c>
    </row>
    <row r="24" spans="1:9" x14ac:dyDescent="0.3">
      <c r="A24" s="32" t="str">
        <f>Total!A24</f>
        <v>Born in the Philippines</v>
      </c>
      <c r="B24" s="48">
        <v>24</v>
      </c>
      <c r="C24" s="48">
        <v>27</v>
      </c>
      <c r="D24" s="19">
        <f t="shared" si="6"/>
        <v>1.8076372674549973E-3</v>
      </c>
      <c r="E24" s="48">
        <v>22</v>
      </c>
      <c r="F24" s="48">
        <v>31</v>
      </c>
      <c r="G24" s="19">
        <f t="shared" si="7"/>
        <v>2.1342646488164531E-3</v>
      </c>
      <c r="H24" s="17">
        <f t="shared" si="4"/>
        <v>2</v>
      </c>
      <c r="I24" s="22">
        <f t="shared" si="5"/>
        <v>41.109609582188938</v>
      </c>
    </row>
    <row r="25" spans="1:9" x14ac:dyDescent="0.3">
      <c r="A25" s="32" t="str">
        <f>Total!A25</f>
        <v>Born in remainder of Asia</v>
      </c>
      <c r="B25" s="48">
        <v>539</v>
      </c>
      <c r="C25" s="48">
        <v>203</v>
      </c>
      <c r="D25" s="19">
        <f t="shared" si="6"/>
        <v>4.059652029826015E-2</v>
      </c>
      <c r="E25" s="48">
        <v>131</v>
      </c>
      <c r="F25" s="48">
        <v>77</v>
      </c>
      <c r="G25" s="19">
        <f t="shared" si="7"/>
        <v>1.2708575863407063E-2</v>
      </c>
      <c r="H25" s="17">
        <f t="shared" si="4"/>
        <v>408</v>
      </c>
      <c r="I25" s="22">
        <f t="shared" si="5"/>
        <v>217.11287386979151</v>
      </c>
    </row>
    <row r="26" spans="1:9" x14ac:dyDescent="0.3">
      <c r="A26" s="32" t="str">
        <f>Total!A26</f>
        <v>Born in Northern America</v>
      </c>
      <c r="B26" s="48">
        <v>98</v>
      </c>
      <c r="C26" s="48">
        <v>97</v>
      </c>
      <c r="D26" s="19">
        <f t="shared" si="6"/>
        <v>7.381185508774573E-3</v>
      </c>
      <c r="E26" s="48">
        <v>8</v>
      </c>
      <c r="F26" s="48">
        <v>13</v>
      </c>
      <c r="G26" s="19">
        <f t="shared" si="7"/>
        <v>7.7609623593325567E-4</v>
      </c>
      <c r="H26" s="17">
        <f t="shared" si="4"/>
        <v>90</v>
      </c>
      <c r="I26" s="22">
        <f t="shared" si="5"/>
        <v>97.867257037274726</v>
      </c>
    </row>
    <row r="27" spans="1:9" x14ac:dyDescent="0.3">
      <c r="A27" s="32" t="str">
        <f>Total!A27</f>
        <v>Born in Mexico</v>
      </c>
      <c r="B27" s="48">
        <v>52</v>
      </c>
      <c r="C27" s="48">
        <v>54</v>
      </c>
      <c r="D27" s="19">
        <f t="shared" si="6"/>
        <v>3.9165474128191611E-3</v>
      </c>
      <c r="E27" s="48">
        <v>0</v>
      </c>
      <c r="F27" s="48">
        <v>0</v>
      </c>
      <c r="G27" s="19">
        <f t="shared" si="7"/>
        <v>0</v>
      </c>
      <c r="H27" s="17">
        <f t="shared" si="4"/>
        <v>52</v>
      </c>
      <c r="I27" s="22">
        <f t="shared" si="5"/>
        <v>54</v>
      </c>
    </row>
    <row r="28" spans="1:9" x14ac:dyDescent="0.3">
      <c r="A28" s="32" t="str">
        <f>Total!A28</f>
        <v>Born in remainder of Central America</v>
      </c>
      <c r="B28" s="48">
        <v>196</v>
      </c>
      <c r="C28" s="48">
        <v>144</v>
      </c>
      <c r="D28" s="19">
        <f t="shared" si="6"/>
        <v>1.4762371017549146E-2</v>
      </c>
      <c r="E28" s="48">
        <v>35</v>
      </c>
      <c r="F28" s="48">
        <v>56</v>
      </c>
      <c r="G28" s="19">
        <f t="shared" si="7"/>
        <v>3.3954210322079937E-3</v>
      </c>
      <c r="H28" s="17">
        <f t="shared" si="4"/>
        <v>161</v>
      </c>
      <c r="I28" s="22">
        <f t="shared" si="5"/>
        <v>154.5056633266237</v>
      </c>
    </row>
    <row r="29" spans="1:9" x14ac:dyDescent="0.3">
      <c r="A29" s="32" t="str">
        <f>Total!A29</f>
        <v>Born in the Caribbean</v>
      </c>
      <c r="B29" s="48">
        <v>101</v>
      </c>
      <c r="C29" s="48">
        <v>120</v>
      </c>
      <c r="D29" s="19">
        <f t="shared" si="6"/>
        <v>7.6071401672064476E-3</v>
      </c>
      <c r="E29" s="48">
        <v>154</v>
      </c>
      <c r="F29" s="48">
        <v>93</v>
      </c>
      <c r="G29" s="19">
        <f t="shared" si="7"/>
        <v>1.4939852541715173E-2</v>
      </c>
      <c r="H29" s="17">
        <f t="shared" si="4"/>
        <v>-53</v>
      </c>
      <c r="I29" s="22">
        <f t="shared" si="5"/>
        <v>151.81897114655993</v>
      </c>
    </row>
    <row r="30" spans="1:9" x14ac:dyDescent="0.3">
      <c r="A30" s="42" t="str">
        <f>Total!A30</f>
        <v>Born in South America</v>
      </c>
      <c r="B30" s="48">
        <v>88</v>
      </c>
      <c r="C30" s="48">
        <v>82</v>
      </c>
      <c r="D30" s="19">
        <f t="shared" si="6"/>
        <v>6.6280033140016566E-3</v>
      </c>
      <c r="E30" s="48">
        <v>141</v>
      </c>
      <c r="F30" s="48">
        <v>103</v>
      </c>
      <c r="G30" s="19">
        <f t="shared" si="7"/>
        <v>1.3678696158323633E-2</v>
      </c>
      <c r="H30" s="17">
        <f t="shared" si="4"/>
        <v>-53</v>
      </c>
      <c r="I30" s="22">
        <f t="shared" si="5"/>
        <v>131.65485179058157</v>
      </c>
    </row>
    <row r="31" spans="1:9" x14ac:dyDescent="0.3">
      <c r="A31" s="40" t="str">
        <f>Total!A31</f>
        <v>Born in Africa</v>
      </c>
      <c r="B31" s="48">
        <v>195</v>
      </c>
      <c r="C31" s="48">
        <v>112</v>
      </c>
      <c r="D31" s="19">
        <f t="shared" si="6"/>
        <v>1.4687052798071854E-2</v>
      </c>
      <c r="E31" s="48">
        <v>278</v>
      </c>
      <c r="F31" s="48">
        <v>179</v>
      </c>
      <c r="G31" s="19">
        <f t="shared" si="7"/>
        <v>2.6969344198680637E-2</v>
      </c>
      <c r="H31" s="17">
        <f t="shared" si="4"/>
        <v>-83</v>
      </c>
      <c r="I31" s="22">
        <f t="shared" si="5"/>
        <v>211.15160430363775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13277</v>
      </c>
      <c r="C35" s="18">
        <v>1141</v>
      </c>
      <c r="D35" s="19">
        <f>B35/B$35</f>
        <v>1</v>
      </c>
      <c r="E35" s="17">
        <v>10308</v>
      </c>
      <c r="F35" s="18">
        <v>933</v>
      </c>
      <c r="G35" s="19">
        <f>E35/E$35</f>
        <v>1</v>
      </c>
      <c r="H35" s="17">
        <f>B35-E35</f>
        <v>2969</v>
      </c>
      <c r="I35" s="22">
        <f t="shared" ref="I35:I39" si="8">((SQRT((C35/1.645)^2+(F35/1.645)^2)))*1.645</f>
        <v>1473.8961971590809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11147</v>
      </c>
      <c r="C36" s="18">
        <v>1056</v>
      </c>
      <c r="D36" s="19">
        <f t="shared" ref="D36:D39" si="9">B36/B$35</f>
        <v>0.83957219251336901</v>
      </c>
      <c r="E36" s="17">
        <v>9123</v>
      </c>
      <c r="F36" s="18">
        <v>888</v>
      </c>
      <c r="G36" s="19">
        <f t="shared" ref="G36:G39" si="10">E36/E$35</f>
        <v>0.8850407450523865</v>
      </c>
      <c r="H36" s="17">
        <f t="shared" ref="H36:H39" si="11">B36-E36</f>
        <v>2024</v>
      </c>
      <c r="I36" s="22">
        <f t="shared" si="8"/>
        <v>1379.7391057732616</v>
      </c>
    </row>
    <row r="37" spans="1:9" ht="28.8" x14ac:dyDescent="0.3">
      <c r="A37" s="20" t="str">
        <f>Total!A37</f>
        <v>Entered the United States (or Puerto Rico) 5 years ago or less</v>
      </c>
      <c r="B37" s="17">
        <v>699</v>
      </c>
      <c r="C37" s="18">
        <v>282</v>
      </c>
      <c r="D37" s="19">
        <f t="shared" si="9"/>
        <v>5.2647435414626798E-2</v>
      </c>
      <c r="E37" s="17">
        <v>227</v>
      </c>
      <c r="F37" s="18">
        <v>159</v>
      </c>
      <c r="G37" s="19">
        <f t="shared" si="10"/>
        <v>2.2021730694606133E-2</v>
      </c>
      <c r="H37" s="17">
        <f t="shared" si="11"/>
        <v>472</v>
      </c>
      <c r="I37" s="22">
        <f t="shared" si="8"/>
        <v>323.73600355845502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811</v>
      </c>
      <c r="C38" s="18">
        <v>257</v>
      </c>
      <c r="D38" s="19">
        <f t="shared" si="9"/>
        <v>6.1083075996083452E-2</v>
      </c>
      <c r="E38" s="17">
        <v>449</v>
      </c>
      <c r="F38" s="18">
        <v>169</v>
      </c>
      <c r="G38" s="19">
        <f t="shared" si="10"/>
        <v>4.3558401241753975E-2</v>
      </c>
      <c r="H38" s="17">
        <f t="shared" si="11"/>
        <v>362</v>
      </c>
      <c r="I38" s="22">
        <f t="shared" si="8"/>
        <v>307.58738595722679</v>
      </c>
    </row>
    <row r="39" spans="1:9" ht="28.8" x14ac:dyDescent="0.3">
      <c r="A39" s="24" t="str">
        <f>Total!A39</f>
        <v>Entered the United States (or Puerto Rico) 16 years ago or more</v>
      </c>
      <c r="B39" s="25">
        <v>620</v>
      </c>
      <c r="C39" s="26">
        <v>201</v>
      </c>
      <c r="D39" s="27">
        <f t="shared" si="9"/>
        <v>4.6697296075920762E-2</v>
      </c>
      <c r="E39" s="25">
        <v>509</v>
      </c>
      <c r="F39" s="26">
        <v>166.9701</v>
      </c>
      <c r="G39" s="27">
        <f t="shared" si="10"/>
        <v>4.9379123011253398E-2</v>
      </c>
      <c r="H39" s="25">
        <f t="shared" si="11"/>
        <v>111</v>
      </c>
      <c r="I39" s="28">
        <f t="shared" si="8"/>
        <v>261.30444752053108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Baltimore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4615</v>
      </c>
      <c r="C8" s="48">
        <v>801</v>
      </c>
      <c r="D8" s="16">
        <f>B8/B$8</f>
        <v>1</v>
      </c>
      <c r="E8" s="17">
        <v>42</v>
      </c>
      <c r="F8" s="18">
        <v>42</v>
      </c>
      <c r="G8" s="16">
        <f>E8/E$8</f>
        <v>1</v>
      </c>
      <c r="H8" s="38">
        <f t="shared" ref="H8:H11" si="0">B8-E8</f>
        <v>4573</v>
      </c>
      <c r="I8" s="39">
        <f t="shared" ref="I8:I9" si="1">((SQRT((C8/1.645)^2+(F8/1.645)^2)))*1.645</f>
        <v>802.10036778448125</v>
      </c>
    </row>
    <row r="9" spans="1:9" x14ac:dyDescent="0.3">
      <c r="A9" s="32" t="str">
        <f>Total!A9</f>
        <v>Speak only English</v>
      </c>
      <c r="B9" s="48">
        <v>1642</v>
      </c>
      <c r="C9" s="48">
        <v>420</v>
      </c>
      <c r="D9" s="16">
        <f>B9/B$8</f>
        <v>0.35579631635969666</v>
      </c>
      <c r="E9" s="17">
        <v>19</v>
      </c>
      <c r="F9" s="18">
        <v>22</v>
      </c>
      <c r="G9" s="16">
        <f>E9/E$8</f>
        <v>0.45238095238095238</v>
      </c>
      <c r="H9" s="38">
        <f t="shared" si="0"/>
        <v>1623</v>
      </c>
      <c r="I9" s="39">
        <f t="shared" si="1"/>
        <v>420.5757957847789</v>
      </c>
    </row>
    <row r="10" spans="1:9" ht="28.8" x14ac:dyDescent="0.3">
      <c r="A10" s="32" t="str">
        <f>Total!A10</f>
        <v>Speak a language other than English, speak English "very well"</v>
      </c>
      <c r="B10" s="48">
        <v>1274</v>
      </c>
      <c r="C10" s="48">
        <v>510</v>
      </c>
      <c r="D10" s="16">
        <f>B10/B$8</f>
        <v>0.27605633802816903</v>
      </c>
      <c r="E10" s="17">
        <v>0</v>
      </c>
      <c r="F10" s="18">
        <v>0</v>
      </c>
      <c r="G10" s="16">
        <f>E10/E$8</f>
        <v>0</v>
      </c>
      <c r="H10" s="38">
        <f t="shared" si="0"/>
        <v>1274</v>
      </c>
      <c r="I10" s="39">
        <f>((SQRT((C10/1.645)^2+(F10/1.645)^2)))*1.645</f>
        <v>510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1699</v>
      </c>
      <c r="C11" s="48">
        <v>452</v>
      </c>
      <c r="D11" s="16">
        <f>B11/B$8</f>
        <v>0.36814734561213436</v>
      </c>
      <c r="E11" s="17">
        <v>23</v>
      </c>
      <c r="F11" s="18">
        <v>36</v>
      </c>
      <c r="G11" s="16">
        <f>E11/E$8</f>
        <v>0.54761904761904767</v>
      </c>
      <c r="H11" s="38">
        <f t="shared" si="0"/>
        <v>1676</v>
      </c>
      <c r="I11" s="39">
        <f>((SQRT((C11/1.645)^2+(F11/1.645)^2)))*1.645</f>
        <v>453.43136195018536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5060</v>
      </c>
      <c r="C14" s="48">
        <v>1038</v>
      </c>
      <c r="D14" s="19">
        <f>B14/B$14</f>
        <v>1</v>
      </c>
      <c r="E14" s="48">
        <v>42</v>
      </c>
      <c r="F14" s="48">
        <v>42</v>
      </c>
      <c r="G14" s="19">
        <f>E14/E$14</f>
        <v>1</v>
      </c>
      <c r="H14" s="17">
        <f t="shared" ref="H14:H32" si="2">B14-E14</f>
        <v>5018</v>
      </c>
      <c r="I14" s="22">
        <f t="shared" ref="I14:I32" si="3">((SQRT((C14/1.645)^2+(F14/1.645)^2)))*1.645</f>
        <v>1038.8493634786516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675</v>
      </c>
      <c r="C16" s="48">
        <v>165</v>
      </c>
      <c r="D16" s="19">
        <f t="shared" ref="D16:D32" si="4">B16/B$14</f>
        <v>0.13339920948616601</v>
      </c>
      <c r="E16" s="48">
        <v>23</v>
      </c>
      <c r="F16" s="48">
        <v>36</v>
      </c>
      <c r="G16" s="19">
        <f t="shared" ref="G16:G32" si="5">E16/E$14</f>
        <v>0.54761904761904767</v>
      </c>
      <c r="H16" s="17">
        <f t="shared" si="2"/>
        <v>652</v>
      </c>
      <c r="I16" s="22">
        <f t="shared" si="3"/>
        <v>168.88161534045082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22</v>
      </c>
      <c r="C17" s="48">
        <v>33</v>
      </c>
      <c r="D17" s="19">
        <f t="shared" si="4"/>
        <v>4.3478260869565218E-3</v>
      </c>
      <c r="E17" s="48">
        <v>19</v>
      </c>
      <c r="F17" s="48">
        <v>22</v>
      </c>
      <c r="G17" s="19">
        <f t="shared" si="5"/>
        <v>0.45238095238095238</v>
      </c>
      <c r="H17" s="17">
        <f t="shared" si="2"/>
        <v>3</v>
      </c>
      <c r="I17" s="22">
        <f t="shared" si="3"/>
        <v>39.66106403010388</v>
      </c>
    </row>
    <row r="18" spans="1:9" ht="28.8" x14ac:dyDescent="0.3">
      <c r="A18" s="32" t="str">
        <f>Total!A18</f>
        <v>Different state than current residence or residence 1 year ago</v>
      </c>
      <c r="B18" s="48">
        <v>637</v>
      </c>
      <c r="C18" s="48">
        <v>259</v>
      </c>
      <c r="D18" s="19">
        <f t="shared" si="4"/>
        <v>0.1258893280632411</v>
      </c>
      <c r="E18" s="48">
        <v>0</v>
      </c>
      <c r="F18" s="48">
        <v>0</v>
      </c>
      <c r="G18" s="19">
        <f t="shared" si="5"/>
        <v>0</v>
      </c>
      <c r="H18" s="17">
        <f t="shared" si="2"/>
        <v>637</v>
      </c>
      <c r="I18" s="22">
        <f t="shared" si="3"/>
        <v>259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f t="shared" si="5"/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58</v>
      </c>
      <c r="C20" s="48">
        <v>76</v>
      </c>
      <c r="D20" s="19">
        <f t="shared" si="4"/>
        <v>1.1462450592885375E-2</v>
      </c>
      <c r="E20" s="48">
        <v>0</v>
      </c>
      <c r="F20" s="48">
        <v>0</v>
      </c>
      <c r="G20" s="19">
        <f t="shared" si="5"/>
        <v>0</v>
      </c>
      <c r="H20" s="17">
        <f t="shared" si="2"/>
        <v>58</v>
      </c>
      <c r="I20" s="22">
        <f t="shared" si="3"/>
        <v>76</v>
      </c>
    </row>
    <row r="21" spans="1:9" x14ac:dyDescent="0.3">
      <c r="A21" s="32" t="str">
        <f>Total!A21</f>
        <v>Born in remainder of Europe</v>
      </c>
      <c r="B21" s="48">
        <v>344</v>
      </c>
      <c r="C21" s="48">
        <v>146</v>
      </c>
      <c r="D21" s="19">
        <f t="shared" si="4"/>
        <v>6.7984189723320154E-2</v>
      </c>
      <c r="E21" s="48">
        <v>0</v>
      </c>
      <c r="F21" s="48">
        <v>0</v>
      </c>
      <c r="G21" s="19">
        <f t="shared" si="5"/>
        <v>0</v>
      </c>
      <c r="H21" s="17">
        <f t="shared" si="2"/>
        <v>344</v>
      </c>
      <c r="I21" s="22">
        <f t="shared" si="3"/>
        <v>146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344</v>
      </c>
      <c r="C22" s="48">
        <v>167</v>
      </c>
      <c r="D22" s="19">
        <f t="shared" si="4"/>
        <v>6.7984189723320154E-2</v>
      </c>
      <c r="E22" s="48">
        <v>0</v>
      </c>
      <c r="F22" s="48">
        <v>0</v>
      </c>
      <c r="G22" s="19">
        <f t="shared" si="5"/>
        <v>0</v>
      </c>
      <c r="H22" s="17">
        <f t="shared" si="2"/>
        <v>344</v>
      </c>
      <c r="I22" s="22">
        <f t="shared" si="3"/>
        <v>167</v>
      </c>
    </row>
    <row r="23" spans="1:9" x14ac:dyDescent="0.3">
      <c r="A23" s="32" t="str">
        <f>Total!A23</f>
        <v>Born in India</v>
      </c>
      <c r="B23" s="48">
        <v>287</v>
      </c>
      <c r="C23" s="48">
        <v>133</v>
      </c>
      <c r="D23" s="19">
        <f t="shared" si="4"/>
        <v>5.6719367588932805E-2</v>
      </c>
      <c r="E23" s="48">
        <v>0</v>
      </c>
      <c r="F23" s="48">
        <v>0</v>
      </c>
      <c r="G23" s="19">
        <f t="shared" si="5"/>
        <v>0</v>
      </c>
      <c r="H23" s="17">
        <f t="shared" si="2"/>
        <v>287</v>
      </c>
      <c r="I23" s="22">
        <f t="shared" si="3"/>
        <v>133</v>
      </c>
    </row>
    <row r="24" spans="1:9" x14ac:dyDescent="0.3">
      <c r="A24" s="32" t="str">
        <f>Total!A24</f>
        <v>Born in the Philippines</v>
      </c>
      <c r="B24" s="48">
        <v>210</v>
      </c>
      <c r="C24" s="48">
        <v>135</v>
      </c>
      <c r="D24" s="19">
        <f t="shared" si="4"/>
        <v>4.1501976284584984E-2</v>
      </c>
      <c r="E24" s="48">
        <v>0</v>
      </c>
      <c r="F24" s="48">
        <v>0</v>
      </c>
      <c r="G24" s="19">
        <f t="shared" si="5"/>
        <v>0</v>
      </c>
      <c r="H24" s="17">
        <f t="shared" si="2"/>
        <v>210</v>
      </c>
      <c r="I24" s="22">
        <f t="shared" si="3"/>
        <v>135</v>
      </c>
    </row>
    <row r="25" spans="1:9" x14ac:dyDescent="0.3">
      <c r="A25" s="32" t="str">
        <f>Total!A25</f>
        <v>Born in remainder of Asia</v>
      </c>
      <c r="B25" s="48">
        <v>694</v>
      </c>
      <c r="C25" s="48">
        <v>371</v>
      </c>
      <c r="D25" s="19">
        <f t="shared" si="4"/>
        <v>0.13715415019762847</v>
      </c>
      <c r="E25" s="48">
        <v>0</v>
      </c>
      <c r="F25" s="48">
        <v>0</v>
      </c>
      <c r="G25" s="19">
        <f t="shared" si="5"/>
        <v>0</v>
      </c>
      <c r="H25" s="17">
        <f t="shared" si="2"/>
        <v>694</v>
      </c>
      <c r="I25" s="22">
        <f t="shared" si="3"/>
        <v>371</v>
      </c>
    </row>
    <row r="26" spans="1:9" x14ac:dyDescent="0.3">
      <c r="A26" s="32" t="str">
        <f>Total!A26</f>
        <v>Born in Northern America</v>
      </c>
      <c r="B26" s="48">
        <v>10</v>
      </c>
      <c r="C26" s="48">
        <v>17</v>
      </c>
      <c r="D26" s="19">
        <f t="shared" si="4"/>
        <v>1.976284584980237E-3</v>
      </c>
      <c r="E26" s="48">
        <v>0</v>
      </c>
      <c r="F26" s="48">
        <v>0</v>
      </c>
      <c r="G26" s="19">
        <f t="shared" si="5"/>
        <v>0</v>
      </c>
      <c r="H26" s="17">
        <f t="shared" si="2"/>
        <v>10</v>
      </c>
      <c r="I26" s="22">
        <f t="shared" si="3"/>
        <v>17</v>
      </c>
    </row>
    <row r="27" spans="1:9" x14ac:dyDescent="0.3">
      <c r="A27" s="32" t="str">
        <f>Total!A27</f>
        <v>Born in Mexico</v>
      </c>
      <c r="B27" s="48">
        <v>121</v>
      </c>
      <c r="C27" s="48">
        <v>88</v>
      </c>
      <c r="D27" s="19">
        <f t="shared" si="4"/>
        <v>2.391304347826087E-2</v>
      </c>
      <c r="E27" s="48">
        <v>0</v>
      </c>
      <c r="F27" s="48">
        <v>0</v>
      </c>
      <c r="G27" s="19">
        <f t="shared" si="5"/>
        <v>0</v>
      </c>
      <c r="H27" s="17">
        <f t="shared" si="2"/>
        <v>121</v>
      </c>
      <c r="I27" s="22">
        <f t="shared" si="3"/>
        <v>88</v>
      </c>
    </row>
    <row r="28" spans="1:9" x14ac:dyDescent="0.3">
      <c r="A28" s="32" t="str">
        <f>Total!A28</f>
        <v>Born in remainder of Central America</v>
      </c>
      <c r="B28" s="48">
        <v>174</v>
      </c>
      <c r="C28" s="48">
        <v>143</v>
      </c>
      <c r="D28" s="19">
        <f t="shared" si="4"/>
        <v>3.4387351778656129E-2</v>
      </c>
      <c r="E28" s="48">
        <v>0</v>
      </c>
      <c r="F28" s="48">
        <v>0</v>
      </c>
      <c r="G28" s="19">
        <f t="shared" si="5"/>
        <v>0</v>
      </c>
      <c r="H28" s="17">
        <f t="shared" si="2"/>
        <v>174</v>
      </c>
      <c r="I28" s="22">
        <f t="shared" si="3"/>
        <v>143</v>
      </c>
    </row>
    <row r="29" spans="1:9" x14ac:dyDescent="0.3">
      <c r="A29" s="32" t="str">
        <f>Total!A29</f>
        <v>Born in the Caribbean</v>
      </c>
      <c r="B29" s="48">
        <v>145</v>
      </c>
      <c r="C29" s="48">
        <v>130</v>
      </c>
      <c r="D29" s="19">
        <f t="shared" si="4"/>
        <v>2.865612648221344E-2</v>
      </c>
      <c r="E29" s="48">
        <v>0</v>
      </c>
      <c r="F29" s="48">
        <v>0</v>
      </c>
      <c r="G29" s="19">
        <f t="shared" si="5"/>
        <v>0</v>
      </c>
      <c r="H29" s="17">
        <f t="shared" si="2"/>
        <v>145</v>
      </c>
      <c r="I29" s="22">
        <f t="shared" si="3"/>
        <v>130</v>
      </c>
    </row>
    <row r="30" spans="1:9" x14ac:dyDescent="0.3">
      <c r="A30" s="42" t="str">
        <f>Total!A30</f>
        <v>Born in South America</v>
      </c>
      <c r="B30" s="48">
        <v>156</v>
      </c>
      <c r="C30" s="48">
        <v>101</v>
      </c>
      <c r="D30" s="19">
        <f t="shared" si="4"/>
        <v>3.0830039525691699E-2</v>
      </c>
      <c r="E30" s="48">
        <v>0</v>
      </c>
      <c r="F30" s="48">
        <v>0</v>
      </c>
      <c r="G30" s="19">
        <f t="shared" si="5"/>
        <v>0</v>
      </c>
      <c r="H30" s="17">
        <f t="shared" si="2"/>
        <v>156</v>
      </c>
      <c r="I30" s="22">
        <f t="shared" si="3"/>
        <v>101</v>
      </c>
    </row>
    <row r="31" spans="1:9" x14ac:dyDescent="0.3">
      <c r="A31" s="40" t="str">
        <f>Total!A31</f>
        <v>Born in Africa</v>
      </c>
      <c r="B31" s="48">
        <v>1183</v>
      </c>
      <c r="C31" s="48">
        <v>835</v>
      </c>
      <c r="D31" s="19">
        <f t="shared" si="4"/>
        <v>0.23379446640316207</v>
      </c>
      <c r="E31" s="48">
        <v>0</v>
      </c>
      <c r="F31" s="48">
        <v>0</v>
      </c>
      <c r="G31" s="19">
        <f t="shared" si="5"/>
        <v>0</v>
      </c>
      <c r="H31" s="17">
        <f t="shared" si="2"/>
        <v>1183</v>
      </c>
      <c r="I31" s="22">
        <f t="shared" si="3"/>
        <v>835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f t="shared" si="5"/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5060</v>
      </c>
      <c r="C35" s="18">
        <v>1040</v>
      </c>
      <c r="D35" s="19">
        <f>B35/B$35</f>
        <v>1</v>
      </c>
      <c r="E35" s="17">
        <v>42</v>
      </c>
      <c r="F35" s="18">
        <v>42</v>
      </c>
      <c r="G35" s="19">
        <f>E35/E$35</f>
        <v>1</v>
      </c>
      <c r="H35" s="17">
        <f t="shared" ref="H35:H39" si="6">B35-E35</f>
        <v>5018</v>
      </c>
      <c r="I35" s="22">
        <f t="shared" ref="I35:I39" si="7">((SQRT((C35/1.645)^2+(F35/1.645)^2)))*1.645</f>
        <v>1040.8477314189622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1312</v>
      </c>
      <c r="C36" s="18">
        <v>307</v>
      </c>
      <c r="D36" s="19">
        <f t="shared" ref="D36:D39" si="8">B36/B$35</f>
        <v>0.25928853754940712</v>
      </c>
      <c r="E36" s="17">
        <v>23</v>
      </c>
      <c r="F36" s="18">
        <v>36</v>
      </c>
      <c r="G36" s="19">
        <f t="shared" ref="G36:G39" si="9">E36/E$35</f>
        <v>0.54761904761904767</v>
      </c>
      <c r="H36" s="17">
        <f t="shared" si="6"/>
        <v>1289</v>
      </c>
      <c r="I36" s="22">
        <f t="shared" si="7"/>
        <v>309.10354252256639</v>
      </c>
    </row>
    <row r="37" spans="1:9" ht="28.8" x14ac:dyDescent="0.3">
      <c r="A37" s="20" t="str">
        <f>Total!A37</f>
        <v>Entered the United States (or Puerto Rico) 5 years ago or less</v>
      </c>
      <c r="B37" s="17">
        <v>3439</v>
      </c>
      <c r="C37" s="18">
        <v>983</v>
      </c>
      <c r="D37" s="19">
        <f t="shared" si="8"/>
        <v>0.67964426877470352</v>
      </c>
      <c r="E37" s="17">
        <v>19</v>
      </c>
      <c r="F37" s="18">
        <v>22</v>
      </c>
      <c r="G37" s="19">
        <f t="shared" si="9"/>
        <v>0.45238095238095238</v>
      </c>
      <c r="H37" s="17">
        <f t="shared" si="6"/>
        <v>3420</v>
      </c>
      <c r="I37" s="22">
        <f t="shared" si="7"/>
        <v>983.24615432759265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165</v>
      </c>
      <c r="C38" s="18">
        <v>110</v>
      </c>
      <c r="D38" s="19">
        <f t="shared" si="8"/>
        <v>3.2608695652173912E-2</v>
      </c>
      <c r="E38" s="17">
        <v>0</v>
      </c>
      <c r="F38" s="18">
        <v>0</v>
      </c>
      <c r="G38" s="19">
        <f t="shared" si="9"/>
        <v>0</v>
      </c>
      <c r="H38" s="17">
        <f t="shared" si="6"/>
        <v>165</v>
      </c>
      <c r="I38" s="22">
        <f t="shared" si="7"/>
        <v>109.99999999999999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8"/>
        <v>0</v>
      </c>
      <c r="E39" s="25">
        <v>0</v>
      </c>
      <c r="F39" s="26">
        <v>0</v>
      </c>
      <c r="G39" s="27">
        <f t="shared" si="9"/>
        <v>0</v>
      </c>
      <c r="H39" s="25">
        <f t="shared" si="6"/>
        <v>0</v>
      </c>
      <c r="I39" s="28">
        <f t="shared" si="7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80D626-9D9B-4F6F-8840-6B0D621FFA82}"/>
</file>

<file path=customXml/itemProps2.xml><?xml version="1.0" encoding="utf-8"?>
<ds:datastoreItem xmlns:ds="http://schemas.openxmlformats.org/officeDocument/2006/customXml" ds:itemID="{0BCB7FBC-AABB-4820-BE27-FC6319BE8C4F}"/>
</file>

<file path=customXml/itemProps3.xml><?xml version="1.0" encoding="utf-8"?>
<ds:datastoreItem xmlns:ds="http://schemas.openxmlformats.org/officeDocument/2006/customXml" ds:itemID="{59BB702F-7F2E-4F6F-9BFD-12C29B1FE1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