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E21" i="1" l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I32" i="7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H21" i="1" s="1"/>
  <c r="I21" i="5"/>
  <c r="H22" i="5"/>
  <c r="H22" i="1" s="1"/>
  <c r="I22" i="5"/>
  <c r="H23" i="5"/>
  <c r="H23" i="1" s="1"/>
  <c r="I23" i="5"/>
  <c r="H24" i="5"/>
  <c r="H24" i="1" s="1"/>
  <c r="I24" i="5"/>
  <c r="H25" i="5"/>
  <c r="H25" i="1" s="1"/>
  <c r="I25" i="5"/>
  <c r="H26" i="5"/>
  <c r="H26" i="1" s="1"/>
  <c r="I26" i="5"/>
  <c r="H27" i="5"/>
  <c r="H27" i="1" s="1"/>
  <c r="I27" i="5"/>
  <c r="H28" i="5"/>
  <c r="H28" i="1" s="1"/>
  <c r="I28" i="5"/>
  <c r="H29" i="5"/>
  <c r="H29" i="1" s="1"/>
  <c r="I29" i="5"/>
  <c r="I29" i="1" s="1"/>
  <c r="H30" i="5"/>
  <c r="H30" i="1" s="1"/>
  <c r="I30" i="5"/>
  <c r="H31" i="5"/>
  <c r="H31" i="1" s="1"/>
  <c r="I31" i="5"/>
  <c r="I31" i="1" s="1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I27" i="1" l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F39" i="1"/>
  <c r="E39" i="1"/>
  <c r="F38" i="1"/>
  <c r="E38" i="1"/>
  <c r="F37" i="1"/>
  <c r="E37" i="1"/>
  <c r="F36" i="1"/>
  <c r="E36" i="1"/>
  <c r="F35" i="1"/>
  <c r="E35" i="1"/>
  <c r="G35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C39" i="1"/>
  <c r="B39" i="1"/>
  <c r="C38" i="1"/>
  <c r="B38" i="1"/>
  <c r="C37" i="1"/>
  <c r="B37" i="1"/>
  <c r="C36" i="1"/>
  <c r="B36" i="1"/>
  <c r="D36" i="1" s="1"/>
  <c r="C35" i="1"/>
  <c r="B35" i="1"/>
  <c r="D35" i="1" s="1"/>
  <c r="B15" i="1"/>
  <c r="C15" i="1"/>
  <c r="B16" i="1"/>
  <c r="C16" i="1"/>
  <c r="B17" i="1"/>
  <c r="C17" i="1"/>
  <c r="B18" i="1"/>
  <c r="C18" i="1"/>
  <c r="B19" i="1"/>
  <c r="C19" i="1"/>
  <c r="B20" i="1"/>
  <c r="C20" i="1"/>
  <c r="C14" i="1"/>
  <c r="B14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6" i="1" s="1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6" i="1" s="1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G14" i="1" l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B8" i="1" l="1"/>
  <c r="D8" i="1" s="1"/>
  <c r="B9" i="1"/>
  <c r="B10" i="1"/>
  <c r="B11" i="1"/>
  <c r="D10" i="1" l="1"/>
  <c r="D11" i="1"/>
  <c r="D9" i="1"/>
  <c r="F11" i="1"/>
  <c r="F10" i="1"/>
  <c r="F9" i="1"/>
  <c r="F8" i="1"/>
  <c r="C9" i="1"/>
  <c r="C10" i="1"/>
  <c r="C11" i="1"/>
  <c r="C8" i="1"/>
  <c r="E11" i="1"/>
  <c r="E10" i="1"/>
  <c r="E9" i="1"/>
  <c r="E8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<sst xmlns="http://schemas.openxmlformats.org/spreadsheetml/2006/main" count="127" uniqueCount="49">
  <si>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</si>
  <si>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</si>
  <si>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</si>
  <si>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</si>
  <si>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</si>
  <si>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</si>
  <si>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</si>
  <si>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</si>
  <si>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</si>
  <si>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</si>
  <si>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</si>
  <si>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</si>
  <si>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</si>
  <si>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</si>
  <si>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</si>
  <si>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</si>
  <si>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</si>
  <si>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</si>
  <si>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</si>
  <si>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</si>
  <si>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</si>
  <si>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</si>
  <si>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</si>
  <si>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</si>
  <si>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</si>
  <si>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</si>
  <si>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</si>
  <si>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</si>
  <si>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</si>
  <si>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</si>
  <si>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</si>
  <si>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</si>
  <si>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</si>
  <si>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</si>
  <si>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</si>
  <si>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</si>
  <si>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</si>
  <si>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</si>
  <si>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</si>
  <si>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</si>
  <si>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</si>
  <si>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</si>
  <si>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</si>
  <si>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</si>
  <si>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Anne Arundel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</si>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</sst>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A3" sqref="A3"/>
    </sheetView>
  </sheetViews>
  <sheetFormatPr defaultRowHeight="14.4" x14ac:dyDescent="0.3"/>
  <cols>
    <col min="1" max="1" width="48" customWidth="1"/>
    <col min="2" max="9" width="13.1093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32808</v>
      </c>
      <c r="C8" s="18">
        <f>((SQRT((Intra!C8/1.645)^2+(Inter!C8/1.645)^2+(Foreign!C8/1.645)^2))*1.645)</f>
        <v>1940.038659408621</v>
      </c>
      <c r="D8" s="19">
        <f t="shared" ref="D8:D11" si="0">B8/B$8</f>
        <v>1</v>
      </c>
      <c r="E8" s="17">
        <f>Intra!E8+Inter!E8+Foreign!E8</f>
        <v>22844</v>
      </c>
      <c r="F8" s="18">
        <f>((SQRT((Intra!F8/1.645)^2+(Inter!F8/1.645)^2+(Foreign!F8/1.645)^2))*1.645)</f>
        <v>1425.8853390087156</v>
      </c>
      <c r="G8" s="19">
        <f>E8/E$8</f>
        <v>1</v>
      </c>
      <c r="H8" s="38">
        <f>Intra!H8+Inter!H8+Foreign!H8</f>
        <v>9964</v>
      </c>
      <c r="I8" s="39">
        <f>((SQRT((Intra!I8/1.645)^2+(Inter!I8/1.645)^2+(Foreign!I8/1.645)^2))*1.645)</f>
        <v>2407.6750195987825</v>
      </c>
      <c r="K8" s="6"/>
    </row>
    <row r="9" spans="1:11" x14ac:dyDescent="0.3">
      <c r="A9" s="32" t="s">
        <v>18</v>
      </c>
      <c r="B9" s="17">
        <f>Intra!B9+Inter!B9+Foreign!B9</f>
        <v>27437</v>
      </c>
      <c r="C9" s="18">
        <f>((SQRT((Intra!C9/1.645)^2+(Inter!C9/1.645)^2+(Foreign!C9/1.645)^2))*1.645)</f>
        <v>1769.6352731565905</v>
      </c>
      <c r="D9" s="19">
        <f t="shared" si="0"/>
        <v>0.83628992928554013</v>
      </c>
      <c r="E9" s="17">
        <f>Intra!E9+Inter!E9+Foreign!E9</f>
        <v>20431</v>
      </c>
      <c r="F9" s="18">
        <f>((SQRT((Intra!F9/1.645)^2+(Inter!F9/1.645)^2+(Foreign!F9/1.645)^2))*1.645)</f>
        <v>1372.8015151506791</v>
      </c>
      <c r="G9" s="19">
        <f>E9/E$8</f>
        <v>0.89437051304500093</v>
      </c>
      <c r="H9" s="38">
        <f>Intra!H9+Inter!H9+Foreign!H9</f>
        <v>7006</v>
      </c>
      <c r="I9" s="39">
        <f>((SQRT((Intra!I9/1.645)^2+(Inter!I9/1.645)^2+(Foreign!I9/1.645)^2))*1.645)</f>
        <v>2239.6859154801145</v>
      </c>
      <c r="K9" s="6"/>
    </row>
    <row r="10" spans="1:11" ht="28.8" x14ac:dyDescent="0.3">
      <c r="A10" s="32" t="s">
        <v>19</v>
      </c>
      <c r="B10" s="17">
        <f>Intra!B10+Inter!B10+Foreign!B10</f>
        <v>3803</v>
      </c>
      <c r="C10" s="18">
        <f>((SQRT((Intra!C10/1.645)^2+(Inter!C10/1.645)^2+(Foreign!C10/1.645)^2))*1.645)</f>
        <v>657.57585113810251</v>
      </c>
      <c r="D10" s="19">
        <f t="shared" si="0"/>
        <v>0.11591684954889052</v>
      </c>
      <c r="E10" s="17">
        <f>Intra!E10+Inter!E10+Foreign!E10</f>
        <v>1830</v>
      </c>
      <c r="F10" s="18">
        <f>((SQRT((Intra!F10/1.645)^2+(Inter!F10/1.645)^2+(Foreign!F10/1.645)^2))*1.645)</f>
        <v>323.14857264113056</v>
      </c>
      <c r="G10" s="19">
        <f>E10/E$8</f>
        <v>8.0108562423393453E-2</v>
      </c>
      <c r="H10" s="38">
        <f>Intra!H10+Inter!H10+Foreign!H10</f>
        <v>1973</v>
      </c>
      <c r="I10" s="39">
        <f>((SQRT((Intra!I10/1.645)^2+(Inter!I10/1.645)^2+(Foreign!I10/1.645)^2))*1.645)</f>
        <v>732.68751865989907</v>
      </c>
      <c r="K10" s="6"/>
    </row>
    <row r="11" spans="1:11" ht="28.8" x14ac:dyDescent="0.3">
      <c r="A11" s="32" t="s">
        <v>20</v>
      </c>
      <c r="B11" s="17">
        <f>Intra!B11+Inter!B11+Foreign!B11</f>
        <v>1568</v>
      </c>
      <c r="C11" s="18">
        <f>((SQRT((Intra!C11/1.645)^2+(Inter!C11/1.645)^2+(Foreign!C11/1.645)^2))*1.645)</f>
        <v>445.40655585655668</v>
      </c>
      <c r="D11" s="19">
        <f t="shared" si="0"/>
        <v>4.7793221165569374E-2</v>
      </c>
      <c r="E11" s="17">
        <f>Intra!E11+Inter!E11+Foreign!E11</f>
        <v>583</v>
      </c>
      <c r="F11" s="18">
        <f>((SQRT((Intra!F11/1.645)^2+(Inter!F11/1.645)^2+(Foreign!F11/1.645)^2))*1.645)</f>
        <v>206.63010429267078</v>
      </c>
      <c r="G11" s="19">
        <f>E11/E$8</f>
        <v>2.5520924531605673E-2</v>
      </c>
      <c r="H11" s="38">
        <f>Intra!H11+Inter!H11+Foreign!H11</f>
        <v>985</v>
      </c>
      <c r="I11" s="39">
        <f>((SQRT((Intra!I11/1.645)^2+(Inter!I11/1.645)^2+(Foreign!I11/1.645)^2))*1.645)</f>
        <v>491.0020366556538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35263</v>
      </c>
      <c r="C14" s="18">
        <f>((SQRT((Intra!C14/1.645)^2+(Inter!C14/1.645)^2+(Foreign!C14/1.645)^2))*1.645)</f>
        <v>1924.464341057012</v>
      </c>
      <c r="D14" s="19">
        <f>B14/B$14</f>
        <v>1</v>
      </c>
      <c r="E14" s="17">
        <f>Intra!E14+Inter!E14+Foreign!E14</f>
        <v>24555</v>
      </c>
      <c r="F14" s="18">
        <f>((SQRT((Intra!F14/1.645)^2+(Inter!F14/1.645)^2+(Foreign!F14/1.645)^2))*1.645)</f>
        <v>1423.3794293862759</v>
      </c>
      <c r="G14" s="19">
        <f>E14/E$14</f>
        <v>1</v>
      </c>
      <c r="H14" s="17">
        <f>Intra!H14+Inter!H14+Foreign!H14</f>
        <v>10708</v>
      </c>
      <c r="I14" s="22">
        <f>((SQRT((Intra!I14/1.645)^2+(Inter!I14/1.645)^2+(Foreign!I14/1.645)^2))*1.645)</f>
        <v>2393.65243926515</v>
      </c>
    </row>
    <row r="15" spans="1:11" ht="28.8" x14ac:dyDescent="0.3">
      <c r="A15" s="20" t="s">
        <v>21</v>
      </c>
      <c r="B15" s="17">
        <f>Intra!B15+Inter!B15+Foreign!B15</f>
        <v>7989</v>
      </c>
      <c r="C15" s="18">
        <f>((SQRT((Intra!C15/1.645)^2+(Inter!C15/1.645)^2+(Foreign!C15/1.645)^2))*1.645)</f>
        <v>852</v>
      </c>
      <c r="D15" s="19">
        <f>B15/B$14</f>
        <v>0.22655474576751836</v>
      </c>
      <c r="E15" s="17">
        <f>Intra!E15+Inter!E15+Foreign!E15</f>
        <v>8453</v>
      </c>
      <c r="F15" s="18">
        <f>((SQRT((Intra!F15/1.645)^2+(Inter!F15/1.645)^2+(Foreign!F15/1.645)^2))*1.645)</f>
        <v>888</v>
      </c>
      <c r="G15" s="19">
        <f>E15/E$14</f>
        <v>0.34424760741193239</v>
      </c>
      <c r="H15" s="17">
        <f>Intra!H15+Inter!H15+Foreign!H15</f>
        <v>-464</v>
      </c>
      <c r="I15" s="22">
        <f>((SQRT((Intra!I15/1.645)^2+(Inter!I15/1.645)^2+(Foreign!I15/1.645)^2))*1.645)</f>
        <v>1230.6291074080768</v>
      </c>
    </row>
    <row r="16" spans="1:11" ht="28.8" x14ac:dyDescent="0.3">
      <c r="A16" s="20" t="s">
        <v>22</v>
      </c>
      <c r="B16" s="17">
        <f>Intra!B16+Inter!B16+Foreign!B16</f>
        <v>3135</v>
      </c>
      <c r="C16" s="18">
        <f>((SQRT((Intra!C16/1.645)^2+(Inter!C16/1.645)^2+(Foreign!C16/1.645)^2))*1.645)</f>
        <v>597.03433737097578</v>
      </c>
      <c r="D16" s="19">
        <f t="shared" ref="D16:D20" si="1">B16/B$14</f>
        <v>8.8903383149476795E-2</v>
      </c>
      <c r="E16" s="17">
        <f>Intra!E16+Inter!E16+Foreign!E16</f>
        <v>1392</v>
      </c>
      <c r="F16" s="18">
        <f>((SQRT((Intra!F16/1.645)^2+(Inter!F16/1.645)^2+(Foreign!F16/1.645)^2))*1.645)</f>
        <v>313</v>
      </c>
      <c r="G16" s="19">
        <f t="shared" ref="G16:G20" si="2">E16/E$14</f>
        <v>5.6689065363469765E-2</v>
      </c>
      <c r="H16" s="17">
        <f>Intra!H16+Inter!H16+Foreign!H16</f>
        <v>1743</v>
      </c>
      <c r="I16" s="22">
        <f>((SQRT((Intra!I16/1.645)^2+(Inter!I16/1.645)^2+(Foreign!I16/1.645)^2))*1.645)</f>
        <v>674.10607473898347</v>
      </c>
    </row>
    <row r="17" spans="1:9" ht="28.8" x14ac:dyDescent="0.3">
      <c r="A17" s="20" t="s">
        <v>23</v>
      </c>
      <c r="B17" s="17">
        <f>Intra!B17+Inter!B17+Foreign!B17</f>
        <v>5122</v>
      </c>
      <c r="C17" s="18">
        <f>((SQRT((Intra!C17/1.645)^2+(Inter!C17/1.645)^2+(Foreign!C17/1.645)^2))*1.645)</f>
        <v>808.78303641953323</v>
      </c>
      <c r="D17" s="19">
        <f t="shared" si="1"/>
        <v>0.14525139664804471</v>
      </c>
      <c r="E17" s="17">
        <f>Intra!E17+Inter!E17+Foreign!E17</f>
        <v>2828</v>
      </c>
      <c r="F17" s="18">
        <f>((SQRT((Intra!F17/1.645)^2+(Inter!F17/1.645)^2+(Foreign!F17/1.645)^2))*1.645)</f>
        <v>449.00000000000006</v>
      </c>
      <c r="G17" s="19">
        <f t="shared" si="2"/>
        <v>0.11517002647118713</v>
      </c>
      <c r="H17" s="17">
        <f>Intra!H17+Inter!H17+Foreign!H17</f>
        <v>2294</v>
      </c>
      <c r="I17" s="22">
        <f>((SQRT((Intra!I17/1.645)^2+(Inter!I17/1.645)^2+(Foreign!I17/1.645)^2))*1.645)</f>
        <v>925.05729552282332</v>
      </c>
    </row>
    <row r="18" spans="1:9" ht="28.8" x14ac:dyDescent="0.3">
      <c r="A18" s="20" t="s">
        <v>24</v>
      </c>
      <c r="B18" s="17">
        <f>Intra!B18+Inter!B18+Foreign!B18</f>
        <v>14450</v>
      </c>
      <c r="C18" s="18">
        <f>((SQRT((Intra!C18/1.645)^2+(Inter!C18/1.645)^2+(Foreign!C18/1.645)^2))*1.645)</f>
        <v>1220.5736356320333</v>
      </c>
      <c r="D18" s="19">
        <f t="shared" si="1"/>
        <v>0.4097779542296458</v>
      </c>
      <c r="E18" s="17">
        <f>Intra!E18+Inter!E18+Foreign!E18</f>
        <v>9699</v>
      </c>
      <c r="F18" s="18">
        <f>((SQRT((Intra!F18/1.645)^2+(Inter!F18/1.645)^2+(Foreign!F18/1.645)^2))*1.645)</f>
        <v>879.61639366260113</v>
      </c>
      <c r="G18" s="19">
        <f t="shared" si="2"/>
        <v>0.39499083689676234</v>
      </c>
      <c r="H18" s="17">
        <f>Intra!H18+Inter!H18+Foreign!H18</f>
        <v>4751</v>
      </c>
      <c r="I18" s="22">
        <f>((SQRT((Intra!I18/1.645)^2+(Inter!I18/1.645)^2+(Foreign!I18/1.645)^2))*1.645)</f>
        <v>1504.5015785967123</v>
      </c>
    </row>
    <row r="19" spans="1:9" x14ac:dyDescent="0.3">
      <c r="A19" s="20" t="s">
        <v>25</v>
      </c>
      <c r="B19" s="17">
        <f>Intra!B19+Inter!B19+Foreign!B19</f>
        <v>7</v>
      </c>
      <c r="C19" s="18">
        <f>((SQRT((Intra!C19/1.645)^2+(Inter!C19/1.645)^2+(Foreign!C19/1.645)^2))*1.645)</f>
        <v>11</v>
      </c>
      <c r="D19" s="19">
        <f t="shared" si="1"/>
        <v>1.9850835152993222E-4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7</v>
      </c>
      <c r="I19" s="22">
        <f>((SQRT((Intra!I19/1.645)^2+(Inter!I19/1.645)^2+(Foreign!I19/1.645)^2))*1.645)</f>
        <v>11</v>
      </c>
    </row>
    <row r="20" spans="1:9" x14ac:dyDescent="0.3">
      <c r="A20" s="20" t="s">
        <v>26</v>
      </c>
      <c r="B20" s="17">
        <f>Intra!B20+Inter!B20+Foreign!B20</f>
        <v>307</v>
      </c>
      <c r="C20" s="18">
        <f>((SQRT((Intra!C20/1.645)^2+(Inter!C20/1.645)^2+(Foreign!C20/1.645)^2))*1.645)</f>
        <v>120.39102956615996</v>
      </c>
      <c r="D20" s="19">
        <f t="shared" si="1"/>
        <v>8.7060091313841698E-3</v>
      </c>
      <c r="E20" s="17">
        <f>Intra!E20+Inter!E20+Foreign!E20</f>
        <v>190</v>
      </c>
      <c r="F20" s="18">
        <f>((SQRT((Intra!F20/1.645)^2+(Inter!F20/1.645)^2+(Foreign!F20/1.645)^2))*1.645)</f>
        <v>101.25709851659782</v>
      </c>
      <c r="G20" s="19">
        <f t="shared" si="2"/>
        <v>7.7377316228873956E-3</v>
      </c>
      <c r="H20" s="17">
        <f>Intra!H20+Inter!H20+Foreign!H20</f>
        <v>117</v>
      </c>
      <c r="I20" s="22">
        <f>((SQRT((Intra!I20/1.645)^2+(Inter!I20/1.645)^2+(Foreign!I20/1.645)^2))*1.645)</f>
        <v>157.31179231068469</v>
      </c>
    </row>
    <row r="21" spans="1:9" s="5" customFormat="1" x14ac:dyDescent="0.3">
      <c r="A21" s="20" t="s">
        <v>27</v>
      </c>
      <c r="B21" s="17">
        <f>Intra!B21+Inter!B21+Foreign!B21</f>
        <v>510</v>
      </c>
      <c r="C21" s="18">
        <f>((SQRT((Intra!C21/1.645)^2+(Inter!C21/1.645)^2+(Foreign!C21/1.645)^2))*1.645)</f>
        <v>179.11169699380329</v>
      </c>
      <c r="D21" s="19">
        <f t="shared" ref="D21:D32" si="3">B21/B$14</f>
        <v>1.4462751325752204E-2</v>
      </c>
      <c r="E21" s="17">
        <f>Intra!E21+Inter!E21+Foreign!E21</f>
        <v>322</v>
      </c>
      <c r="F21" s="18">
        <f>((SQRT((Intra!F21/1.645)^2+(Inter!F21/1.645)^2+(Foreign!F21/1.645)^2))*1.645)</f>
        <v>129.01550294441361</v>
      </c>
      <c r="G21" s="19">
        <f t="shared" ref="G21:G32" si="4">E21/E$14</f>
        <v>1.3113418855630218E-2</v>
      </c>
      <c r="H21" s="17">
        <f>Intra!H21+Inter!H21+Foreign!H21</f>
        <v>188</v>
      </c>
      <c r="I21" s="22">
        <f>((SQRT((Intra!I21/1.645)^2+(Inter!I21/1.645)^2+(Foreign!I21/1.645)^2))*1.645)</f>
        <v>220.7396656697658</v>
      </c>
    </row>
    <row r="22" spans="1:9" s="5" customFormat="1" ht="28.8" x14ac:dyDescent="0.3">
      <c r="A22" s="20" t="s">
        <v>28</v>
      </c>
      <c r="B22" s="17">
        <f>Intra!B22+Inter!B22+Foreign!B22</f>
        <v>112</v>
      </c>
      <c r="C22" s="18">
        <f>((SQRT((Intra!C22/1.645)^2+(Inter!C22/1.645)^2+(Foreign!C22/1.645)^2))*1.645)</f>
        <v>66.760766921898082</v>
      </c>
      <c r="D22" s="19">
        <f t="shared" si="3"/>
        <v>3.1761336244789154E-3</v>
      </c>
      <c r="E22" s="17">
        <f>Intra!E22+Inter!E22+Foreign!E22</f>
        <v>74</v>
      </c>
      <c r="F22" s="18">
        <f>((SQRT((Intra!F22/1.645)^2+(Inter!F22/1.645)^2+(Foreign!F22/1.645)^2))*1.645)</f>
        <v>56.938563381947027</v>
      </c>
      <c r="G22" s="19">
        <f t="shared" si="4"/>
        <v>3.013642842598249E-3</v>
      </c>
      <c r="H22" s="17">
        <f>Intra!H22+Inter!H22+Foreign!H22</f>
        <v>38</v>
      </c>
      <c r="I22" s="22">
        <f>((SQRT((Intra!I22/1.645)^2+(Inter!I22/1.645)^2+(Foreign!I22/1.645)^2))*1.645)</f>
        <v>87.743945660085288</v>
      </c>
    </row>
    <row r="23" spans="1:9" s="5" customFormat="1" x14ac:dyDescent="0.3">
      <c r="A23" s="20" t="s">
        <v>29</v>
      </c>
      <c r="B23" s="17">
        <f>Intra!B23+Inter!B23+Foreign!B23</f>
        <v>222</v>
      </c>
      <c r="C23" s="18">
        <f>((SQRT((Intra!C23/1.645)^2+(Inter!C23/1.645)^2+(Foreign!C23/1.645)^2))*1.645)</f>
        <v>117.83462988442744</v>
      </c>
      <c r="D23" s="19">
        <f t="shared" si="3"/>
        <v>6.2955505770921358E-3</v>
      </c>
      <c r="E23" s="17">
        <f>Intra!E23+Inter!E23+Foreign!E23</f>
        <v>174</v>
      </c>
      <c r="F23" s="18">
        <f>((SQRT((Intra!F23/1.645)^2+(Inter!F23/1.645)^2+(Foreign!F23/1.645)^2))*1.645)</f>
        <v>104.30723848324239</v>
      </c>
      <c r="G23" s="19">
        <f t="shared" si="4"/>
        <v>7.0861331704337206E-3</v>
      </c>
      <c r="H23" s="17">
        <f>Intra!H23+Inter!H23+Foreign!H23</f>
        <v>48</v>
      </c>
      <c r="I23" s="22">
        <f>((SQRT((Intra!I23/1.645)^2+(Inter!I23/1.645)^2+(Foreign!I23/1.645)^2))*1.645)</f>
        <v>157.3689931339716</v>
      </c>
    </row>
    <row r="24" spans="1:9" s="5" customFormat="1" x14ac:dyDescent="0.3">
      <c r="A24" s="20" t="s">
        <v>30</v>
      </c>
      <c r="B24" s="17">
        <f>Intra!B24+Inter!B24+Foreign!B24</f>
        <v>385</v>
      </c>
      <c r="C24" s="18">
        <f>((SQRT((Intra!C24/1.645)^2+(Inter!C24/1.645)^2+(Foreign!C24/1.645)^2))*1.645)</f>
        <v>205.13653989477348</v>
      </c>
      <c r="D24" s="19">
        <f t="shared" si="3"/>
        <v>1.0917959334146273E-2</v>
      </c>
      <c r="E24" s="17">
        <f>Intra!E24+Inter!E24+Foreign!E24</f>
        <v>233</v>
      </c>
      <c r="F24" s="18">
        <f>((SQRT((Intra!F24/1.645)^2+(Inter!F24/1.645)^2+(Foreign!F24/1.645)^2))*1.645)</f>
        <v>178.05897899291685</v>
      </c>
      <c r="G24" s="19">
        <f t="shared" si="4"/>
        <v>9.488902463856648E-3</v>
      </c>
      <c r="H24" s="17">
        <f>Intra!H24+Inter!H24+Foreign!H24</f>
        <v>152</v>
      </c>
      <c r="I24" s="22">
        <f>((SQRT((Intra!I24/1.645)^2+(Inter!I24/1.645)^2+(Foreign!I24/1.645)^2))*1.645)</f>
        <v>271.6357855658934</v>
      </c>
    </row>
    <row r="25" spans="1:9" s="5" customFormat="1" x14ac:dyDescent="0.3">
      <c r="A25" s="20" t="s">
        <v>31</v>
      </c>
      <c r="B25" s="17">
        <f>Intra!B25+Inter!B25+Foreign!B25</f>
        <v>881</v>
      </c>
      <c r="C25" s="18">
        <f>((SQRT((Intra!C25/1.645)^2+(Inter!C25/1.645)^2+(Foreign!C25/1.645)^2))*1.645)</f>
        <v>305.5715955385906</v>
      </c>
      <c r="D25" s="19">
        <f t="shared" si="3"/>
        <v>2.4983693956838613E-2</v>
      </c>
      <c r="E25" s="17">
        <f>Intra!E25+Inter!E25+Foreign!E25</f>
        <v>253</v>
      </c>
      <c r="F25" s="18">
        <f>((SQRT((Intra!F25/1.645)^2+(Inter!F25/1.645)^2+(Foreign!F25/1.645)^2))*1.645)</f>
        <v>140.80127840328723</v>
      </c>
      <c r="G25" s="19">
        <f t="shared" si="4"/>
        <v>1.0303400529423743E-2</v>
      </c>
      <c r="H25" s="17">
        <f>Intra!H25+Inter!H25+Foreign!H25</f>
        <v>628</v>
      </c>
      <c r="I25" s="22">
        <f>((SQRT((Intra!I25/1.645)^2+(Inter!I25/1.645)^2+(Foreign!I25/1.645)^2))*1.645)</f>
        <v>336.45059072618676</v>
      </c>
    </row>
    <row r="26" spans="1:9" s="5" customFormat="1" x14ac:dyDescent="0.3">
      <c r="A26" s="20" t="s">
        <v>32</v>
      </c>
      <c r="B26" s="17">
        <f>Intra!B26+Inter!B26+Foreign!B26</f>
        <v>143</v>
      </c>
      <c r="C26" s="18">
        <f>((SQRT((Intra!C26/1.645)^2+(Inter!C26/1.645)^2+(Foreign!C26/1.645)^2))*1.645)</f>
        <v>84.118963379252349</v>
      </c>
      <c r="D26" s="19">
        <f t="shared" si="3"/>
        <v>4.055242038397187E-3</v>
      </c>
      <c r="E26" s="17">
        <f>Intra!E26+Inter!E26+Foreign!E26</f>
        <v>26</v>
      </c>
      <c r="F26" s="18">
        <f>((SQRT((Intra!F26/1.645)^2+(Inter!F26/1.645)^2+(Foreign!F26/1.645)^2))*1.645)</f>
        <v>27.202941017470891</v>
      </c>
      <c r="G26" s="19">
        <f t="shared" si="4"/>
        <v>1.0588474852372225E-3</v>
      </c>
      <c r="H26" s="17">
        <f>Intra!H26+Inter!H26+Foreign!H26</f>
        <v>117</v>
      </c>
      <c r="I26" s="22">
        <f>((SQRT((Intra!I26/1.645)^2+(Inter!I26/1.645)^2+(Foreign!I26/1.645)^2))*1.645)</f>
        <v>88.408144421201371</v>
      </c>
    </row>
    <row r="27" spans="1:9" s="5" customFormat="1" x14ac:dyDescent="0.3">
      <c r="A27" s="20" t="s">
        <v>33</v>
      </c>
      <c r="B27" s="17">
        <f>Intra!B27+Inter!B27+Foreign!B27</f>
        <v>260</v>
      </c>
      <c r="C27" s="18">
        <f>((SQRT((Intra!C27/1.645)^2+(Inter!C27/1.645)^2+(Foreign!C27/1.645)^2))*1.645)</f>
        <v>197.52468200202222</v>
      </c>
      <c r="D27" s="19">
        <f t="shared" si="3"/>
        <v>7.3731673425403398E-3</v>
      </c>
      <c r="E27" s="17">
        <f>Intra!E27+Inter!E27+Foreign!E27</f>
        <v>167</v>
      </c>
      <c r="F27" s="18">
        <f>((SQRT((Intra!F27/1.645)^2+(Inter!F27/1.645)^2+(Foreign!F27/1.645)^2))*1.645)</f>
        <v>131.10682667199296</v>
      </c>
      <c r="G27" s="19">
        <f t="shared" si="4"/>
        <v>6.801058847485237E-3</v>
      </c>
      <c r="H27" s="17">
        <f>Intra!H27+Inter!H27+Foreign!H27</f>
        <v>93</v>
      </c>
      <c r="I27" s="22">
        <f>((SQRT((Intra!I27/1.645)^2+(Inter!I27/1.645)^2+(Foreign!I27/1.645)^2))*1.645)</f>
        <v>237.07593720156416</v>
      </c>
    </row>
    <row r="28" spans="1:9" s="5" customFormat="1" x14ac:dyDescent="0.3">
      <c r="A28" s="20" t="s">
        <v>34</v>
      </c>
      <c r="B28" s="17">
        <f>Intra!B28+Inter!B28+Foreign!B28</f>
        <v>624</v>
      </c>
      <c r="C28" s="18">
        <f>((SQRT((Intra!C28/1.645)^2+(Inter!C28/1.645)^2+(Foreign!C28/1.645)^2))*1.645)</f>
        <v>347.07491986601394</v>
      </c>
      <c r="D28" s="19">
        <f t="shared" si="3"/>
        <v>1.7695601622096817E-2</v>
      </c>
      <c r="E28" s="17">
        <f>Intra!E28+Inter!E28+Foreign!E28</f>
        <v>179</v>
      </c>
      <c r="F28" s="18">
        <f>((SQRT((Intra!F28/1.645)^2+(Inter!F28/1.645)^2+(Foreign!F28/1.645)^2))*1.645)</f>
        <v>141.79562757715769</v>
      </c>
      <c r="G28" s="19">
        <f t="shared" si="4"/>
        <v>7.2897576868254941E-3</v>
      </c>
      <c r="H28" s="17">
        <f>Intra!H28+Inter!H28+Foreign!H28</f>
        <v>445</v>
      </c>
      <c r="I28" s="22">
        <f>((SQRT((Intra!I28/1.645)^2+(Inter!I28/1.645)^2+(Foreign!I28/1.645)^2))*1.645)</f>
        <v>374.92265869109593</v>
      </c>
    </row>
    <row r="29" spans="1:9" s="5" customFormat="1" x14ac:dyDescent="0.3">
      <c r="A29" s="20" t="s">
        <v>35</v>
      </c>
      <c r="B29" s="17">
        <f>Intra!B29+Inter!B29+Foreign!B29</f>
        <v>370</v>
      </c>
      <c r="C29" s="18">
        <f>((SQRT((Intra!C29/1.645)^2+(Inter!C29/1.645)^2+(Foreign!C29/1.645)^2))*1.645)</f>
        <v>172.34848418248419</v>
      </c>
      <c r="D29" s="19">
        <f t="shared" si="3"/>
        <v>1.0492584295153561E-2</v>
      </c>
      <c r="E29" s="17">
        <f>Intra!E29+Inter!E29+Foreign!E29</f>
        <v>189</v>
      </c>
      <c r="F29" s="18">
        <f>((SQRT((Intra!F29/1.645)^2+(Inter!F29/1.645)^2+(Foreign!F29/1.645)^2))*1.645)</f>
        <v>115.80155439371271</v>
      </c>
      <c r="G29" s="19">
        <f t="shared" si="4"/>
        <v>7.6970067196090409E-3</v>
      </c>
      <c r="H29" s="17">
        <f>Intra!H29+Inter!H29+Foreign!H29</f>
        <v>181</v>
      </c>
      <c r="I29" s="22">
        <f>((SQRT((Intra!I29/1.645)^2+(Inter!I29/1.645)^2+(Foreign!I29/1.645)^2))*1.645)</f>
        <v>207.63910999616616</v>
      </c>
    </row>
    <row r="30" spans="1:9" x14ac:dyDescent="0.3">
      <c r="A30" s="34" t="s">
        <v>36</v>
      </c>
      <c r="B30" s="17">
        <f>Intra!B30+Inter!B30+Foreign!B30</f>
        <v>397</v>
      </c>
      <c r="C30" s="18">
        <f>((SQRT((Intra!C30/1.645)^2+(Inter!C30/1.645)^2+(Foreign!C30/1.645)^2))*1.645)</f>
        <v>220.61278294786095</v>
      </c>
      <c r="D30" s="19">
        <f t="shared" si="3"/>
        <v>1.1258259365340442E-2</v>
      </c>
      <c r="E30" s="17">
        <f>Intra!E30+Inter!E30+Foreign!E30</f>
        <v>178</v>
      </c>
      <c r="F30" s="18">
        <f>((SQRT((Intra!F30/1.645)^2+(Inter!F30/1.645)^2+(Foreign!F30/1.645)^2))*1.645)</f>
        <v>113.46365056704285</v>
      </c>
      <c r="G30" s="19">
        <f t="shared" si="4"/>
        <v>7.2490327835471394E-3</v>
      </c>
      <c r="H30" s="17">
        <f>Intra!H30+Inter!H30+Foreign!H30</f>
        <v>219</v>
      </c>
      <c r="I30" s="22">
        <f>((SQRT((Intra!I30/1.645)^2+(Inter!I30/1.645)^2+(Foreign!I30/1.645)^2))*1.645)</f>
        <v>248.08063205337092</v>
      </c>
    </row>
    <row r="31" spans="1:9" s="5" customFormat="1" x14ac:dyDescent="0.3">
      <c r="A31" s="35" t="s">
        <v>38</v>
      </c>
      <c r="B31" s="17">
        <f>Intra!B31+Inter!B31+Foreign!B31</f>
        <v>334</v>
      </c>
      <c r="C31" s="18">
        <f>((SQRT((Intra!C31/1.645)^2+(Inter!C31/1.645)^2+(Foreign!C31/1.645)^2))*1.645)</f>
        <v>174.42763542512409</v>
      </c>
      <c r="D31" s="19">
        <f t="shared" si="3"/>
        <v>9.4716842015710526E-3</v>
      </c>
      <c r="E31" s="17">
        <f>Intra!E31+Inter!E31+Foreign!E31</f>
        <v>198</v>
      </c>
      <c r="F31" s="18">
        <f>((SQRT((Intra!F31/1.645)^2+(Inter!F31/1.645)^2+(Foreign!F31/1.645)^2))*1.645)</f>
        <v>87.920418561333079</v>
      </c>
      <c r="G31" s="19">
        <f t="shared" si="4"/>
        <v>8.0635308491142331E-3</v>
      </c>
      <c r="H31" s="17">
        <f>Intra!H31+Inter!H31+Foreign!H31</f>
        <v>136</v>
      </c>
      <c r="I31" s="22">
        <f>((SQRT((Intra!I31/1.645)^2+(Inter!I31/1.645)^2+(Foreign!I31/1.645)^2))*1.645)</f>
        <v>195.33304891901935</v>
      </c>
    </row>
    <row r="32" spans="1:9" s="5" customFormat="1" x14ac:dyDescent="0.3">
      <c r="A32" s="34" t="s">
        <v>37</v>
      </c>
      <c r="B32" s="17">
        <f>Intra!B32+Inter!B32+Foreign!B32</f>
        <v>15</v>
      </c>
      <c r="C32" s="18">
        <f>((SQRT((Intra!C32/1.645)^2+(Inter!C32/1.645)^2+(Foreign!C32/1.645)^2))*1.645)</f>
        <v>24</v>
      </c>
      <c r="D32" s="19">
        <f t="shared" si="3"/>
        <v>4.2537503899271192E-4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15</v>
      </c>
      <c r="I32" s="22">
        <f>((SQRT((Intra!I32/1.645)^2+(Inter!I32/1.645)^2+(Foreign!I32/1.645)^2))*1.645)</f>
        <v>24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35263</v>
      </c>
      <c r="C35" s="18">
        <f>((SQRT((Intra!C35/1.645)^2+(Inter!C35/1.645)^2+(Foreign!C35/1.645)^2))*1.645)</f>
        <v>2074.9250588876698</v>
      </c>
      <c r="D35" s="19">
        <f>B35/B$35</f>
        <v>1</v>
      </c>
      <c r="E35" s="17">
        <f>Intra!E35+Inter!E35+Foreign!E35</f>
        <v>24555</v>
      </c>
      <c r="F35" s="18">
        <f>((SQRT((Intra!F35/1.645)^2+(Inter!F35/1.645)^2+(Foreign!F35/1.645)^2))*1.645)</f>
        <v>1550.0303222840514</v>
      </c>
      <c r="G35" s="19">
        <f>E35/E$35</f>
        <v>1</v>
      </c>
      <c r="H35" s="17">
        <f>Intra!H35+Inter!H35+Foreign!H35</f>
        <v>10708</v>
      </c>
      <c r="I35" s="22">
        <f>((SQRT((Intra!I35/1.645)^2+(Inter!I35/1.645)^2+(Foreign!I35/1.645)^2))*1.645)</f>
        <v>2589.9629340977067</v>
      </c>
    </row>
    <row r="36" spans="1:9" ht="28.8" x14ac:dyDescent="0.3">
      <c r="A36" s="20" t="s">
        <v>39</v>
      </c>
      <c r="B36" s="17">
        <f>Intra!B36+Inter!B36+Foreign!B36</f>
        <v>30442</v>
      </c>
      <c r="C36" s="18">
        <f>((SQRT((Intra!C36/1.645)^2+(Inter!C36/1.645)^2+(Foreign!C36/1.645)^2))*1.645)</f>
        <v>1961.1562915790269</v>
      </c>
      <c r="D36" s="19">
        <f t="shared" ref="D36:D39" si="5">B36/B$35</f>
        <v>0.86328446246774238</v>
      </c>
      <c r="E36" s="17">
        <f>Intra!E36+Inter!E36+Foreign!E36</f>
        <v>22297</v>
      </c>
      <c r="F36" s="18">
        <f>((SQRT((Intra!F36/1.645)^2+(Inter!F36/1.645)^2+(Foreign!F36/1.645)^2))*1.645)</f>
        <v>1501.4596231667369</v>
      </c>
      <c r="G36" s="19">
        <f t="shared" ref="G36:G39" si="6">E36/E$35</f>
        <v>0.90804316839747501</v>
      </c>
      <c r="H36" s="17">
        <f>Intra!H36+Inter!H36+Foreign!H36</f>
        <v>8145</v>
      </c>
      <c r="I36" s="22">
        <f>((SQRT((Intra!I36/1.645)^2+(Inter!I36/1.645)^2+(Foreign!I36/1.645)^2))*1.645)</f>
        <v>2469.9220635477554</v>
      </c>
    </row>
    <row r="37" spans="1:9" ht="28.8" x14ac:dyDescent="0.3">
      <c r="A37" s="20" t="s">
        <v>40</v>
      </c>
      <c r="B37" s="17">
        <f>Intra!B37+Inter!B37+Foreign!B37</f>
        <v>1813</v>
      </c>
      <c r="C37" s="18">
        <f>((SQRT((Intra!C37/1.645)^2+(Inter!C37/1.645)^2+(Foreign!C37/1.645)^2))*1.645)</f>
        <v>443.87160305655959</v>
      </c>
      <c r="D37" s="19">
        <f t="shared" si="5"/>
        <v>5.1413663046252445E-2</v>
      </c>
      <c r="E37" s="17">
        <f>Intra!E37+Inter!E37+Foreign!E37</f>
        <v>443</v>
      </c>
      <c r="F37" s="18">
        <f>((SQRT((Intra!F37/1.645)^2+(Inter!F37/1.645)^2+(Foreign!F37/1.645)^2))*1.645)</f>
        <v>193.49418595916521</v>
      </c>
      <c r="G37" s="19">
        <f t="shared" si="6"/>
        <v>1.8041132152311137E-2</v>
      </c>
      <c r="H37" s="17">
        <f>Intra!H37+Inter!H37+Foreign!H37</f>
        <v>1370</v>
      </c>
      <c r="I37" s="22">
        <f>((SQRT((Intra!I37/1.645)^2+(Inter!I37/1.645)^2+(Foreign!I37/1.645)^2))*1.645)</f>
        <v>484.2127631527282</v>
      </c>
    </row>
    <row r="38" spans="1:9" ht="28.8" x14ac:dyDescent="0.3">
      <c r="A38" s="20" t="s">
        <v>41</v>
      </c>
      <c r="B38" s="17">
        <f>Intra!B38+Inter!B38+Foreign!B38</f>
        <v>1367</v>
      </c>
      <c r="C38" s="18">
        <f>((SQRT((Intra!C38/1.645)^2+(Inter!C38/1.645)^2+(Foreign!C38/1.645)^2))*1.645)</f>
        <v>383.50228160990127</v>
      </c>
      <c r="D38" s="19">
        <f t="shared" si="5"/>
        <v>3.8765845220202481E-2</v>
      </c>
      <c r="E38" s="17">
        <f>Intra!E38+Inter!E38+Foreign!E38</f>
        <v>784</v>
      </c>
      <c r="F38" s="18">
        <f>((SQRT((Intra!F38/1.645)^2+(Inter!F38/1.645)^2+(Foreign!F38/1.645)^2))*1.645)</f>
        <v>219.92044015961773</v>
      </c>
      <c r="G38" s="19">
        <f t="shared" si="6"/>
        <v>3.1928324170230095E-2</v>
      </c>
      <c r="H38" s="17">
        <f>Intra!H38+Inter!H38+Foreign!H38</f>
        <v>583</v>
      </c>
      <c r="I38" s="22">
        <f>((SQRT((Intra!I38/1.645)^2+(Inter!I38/1.645)^2+(Foreign!I38/1.645)^2))*1.645)</f>
        <v>442.08483348787263</v>
      </c>
    </row>
    <row r="39" spans="1:9" ht="28.8" x14ac:dyDescent="0.3">
      <c r="A39" s="24" t="s">
        <v>42</v>
      </c>
      <c r="B39" s="25">
        <f>Intra!B39+Inter!B39+Foreign!B39</f>
        <v>1456</v>
      </c>
      <c r="C39" s="26">
        <f>((SQRT((Intra!C39/1.645)^2+(Inter!C39/1.645)^2+(Foreign!C39/1.645)^2))*1.645)</f>
        <v>319.64042297556796</v>
      </c>
      <c r="D39" s="27">
        <f t="shared" si="5"/>
        <v>4.1289737118225901E-2</v>
      </c>
      <c r="E39" s="25">
        <f>Intra!E39+Inter!E39+Foreign!E39</f>
        <v>1031</v>
      </c>
      <c r="F39" s="26">
        <f>((SQRT((Intra!F39/1.645)^2+(Inter!F39/1.645)^2+(Foreign!F39/1.645)^2))*1.645)</f>
        <v>248.65437860612872</v>
      </c>
      <c r="G39" s="27">
        <f t="shared" si="6"/>
        <v>4.198737527998371E-2</v>
      </c>
      <c r="H39" s="25">
        <f>Intra!H39+Inter!H39+Foreign!H39</f>
        <v>425</v>
      </c>
      <c r="I39" s="28">
        <f>((SQRT((Intra!I39/1.645)^2+(Inter!I39/1.645)^2+(Foreign!I39/1.645)^2))*1.645)</f>
        <v>404.96789996245383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7773437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Anne Arundel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14202</v>
      </c>
      <c r="C8" s="45">
        <v>1235</v>
      </c>
      <c r="D8" s="19">
        <f>B8/B$8</f>
        <v>1</v>
      </c>
      <c r="E8" s="15">
        <v>13601</v>
      </c>
      <c r="F8" s="45">
        <v>1118</v>
      </c>
      <c r="G8" s="19">
        <f t="shared" ref="G8:G10" si="0">E8/E$8</f>
        <v>1</v>
      </c>
      <c r="H8" s="38">
        <f t="shared" ref="H8:H11" si="1">B8-E8</f>
        <v>601</v>
      </c>
      <c r="I8" s="39">
        <f>((SQRT((C8/1.645)^2+(F8/1.645)^2)))*1.645</f>
        <v>1665.8778466622334</v>
      </c>
    </row>
    <row r="9" spans="1:9" x14ac:dyDescent="0.3">
      <c r="A9" s="32" t="str">
        <f>Total!A9</f>
        <v>Speak only English</v>
      </c>
      <c r="B9" s="15">
        <v>12523</v>
      </c>
      <c r="C9" s="45">
        <v>1136</v>
      </c>
      <c r="D9" s="19">
        <f>B9/B$8</f>
        <v>0.88177721447683421</v>
      </c>
      <c r="E9" s="15">
        <v>12184</v>
      </c>
      <c r="F9" s="45">
        <v>1078</v>
      </c>
      <c r="G9" s="19">
        <f t="shared" si="0"/>
        <v>0.89581648408205283</v>
      </c>
      <c r="H9" s="38">
        <f t="shared" si="1"/>
        <v>339</v>
      </c>
      <c r="I9" s="39">
        <f t="shared" ref="I9:I11" si="2">((SQRT((C9/1.645)^2+(F9/1.645)^2)))*1.645</f>
        <v>1566.0715181625649</v>
      </c>
    </row>
    <row r="10" spans="1:9" ht="28.8" x14ac:dyDescent="0.3">
      <c r="A10" s="32" t="str">
        <f>Total!A10</f>
        <v>Speak a language other than English, speak English "very well"</v>
      </c>
      <c r="B10" s="15">
        <v>1421</v>
      </c>
      <c r="C10" s="45">
        <v>469</v>
      </c>
      <c r="D10" s="19">
        <f>B10/B$8</f>
        <v>0.10005633009435291</v>
      </c>
      <c r="E10" s="15">
        <v>982</v>
      </c>
      <c r="F10" s="45">
        <v>229</v>
      </c>
      <c r="G10" s="19">
        <f t="shared" si="0"/>
        <v>7.2200573487243583E-2</v>
      </c>
      <c r="H10" s="38">
        <f t="shared" si="1"/>
        <v>439</v>
      </c>
      <c r="I10" s="39">
        <f t="shared" si="2"/>
        <v>521.92145002864174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258</v>
      </c>
      <c r="C11" s="45">
        <v>121</v>
      </c>
      <c r="D11" s="19">
        <f>B11/B$8</f>
        <v>1.8166455428812844E-2</v>
      </c>
      <c r="E11" s="15">
        <v>435</v>
      </c>
      <c r="F11" s="45">
        <v>186</v>
      </c>
      <c r="G11" s="19">
        <f>E11/E$8</f>
        <v>3.1982942430703626E-2</v>
      </c>
      <c r="H11" s="38">
        <f t="shared" si="1"/>
        <v>-177</v>
      </c>
      <c r="I11" s="39">
        <f t="shared" si="2"/>
        <v>221.89411889457551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15023</v>
      </c>
      <c r="C14" s="47">
        <v>1183</v>
      </c>
      <c r="D14" s="19">
        <f>B14/B$14</f>
        <v>1</v>
      </c>
      <c r="E14" s="48">
        <v>14737</v>
      </c>
      <c r="F14" s="48">
        <v>1125</v>
      </c>
      <c r="G14" s="19">
        <f>E14/E$14</f>
        <v>1</v>
      </c>
      <c r="H14" s="17">
        <f t="shared" ref="H14:H20" si="3">B14-E14</f>
        <v>286</v>
      </c>
      <c r="I14" s="22">
        <f t="shared" ref="I14:I20" si="4">((SQRT((C14/1.645)^2+(F14/1.645)^2)))*1.645</f>
        <v>1632.5176874998938</v>
      </c>
    </row>
    <row r="15" spans="1:9" ht="28.8" x14ac:dyDescent="0.3">
      <c r="A15" s="32" t="str">
        <f>Total!A15</f>
        <v>Same state as current residence and residence 1 year ago</v>
      </c>
      <c r="B15" s="46">
        <v>7989</v>
      </c>
      <c r="C15" s="47">
        <v>852</v>
      </c>
      <c r="D15" s="19">
        <f>B15/B$14</f>
        <v>0.53178459695134128</v>
      </c>
      <c r="E15" s="48">
        <v>8453</v>
      </c>
      <c r="F15" s="48">
        <v>888</v>
      </c>
      <c r="G15" s="19">
        <f>E15/E$14</f>
        <v>0.57359028296125403</v>
      </c>
      <c r="H15" s="17">
        <f t="shared" si="3"/>
        <v>-464</v>
      </c>
      <c r="I15" s="22">
        <f t="shared" si="4"/>
        <v>1230.6291074080768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5708</v>
      </c>
      <c r="C18" s="47">
        <v>742</v>
      </c>
      <c r="D18" s="19">
        <f t="shared" si="5"/>
        <v>0.37995074219530056</v>
      </c>
      <c r="E18" s="48">
        <v>4848</v>
      </c>
      <c r="F18" s="48">
        <v>597</v>
      </c>
      <c r="G18" s="19">
        <f t="shared" si="6"/>
        <v>0.32896790391531522</v>
      </c>
      <c r="H18" s="17">
        <f t="shared" si="3"/>
        <v>860</v>
      </c>
      <c r="I18" s="22">
        <f t="shared" si="4"/>
        <v>952.35130072888546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75</v>
      </c>
      <c r="C20" s="47">
        <v>57</v>
      </c>
      <c r="D20" s="19">
        <f t="shared" si="5"/>
        <v>4.9923450708913002E-3</v>
      </c>
      <c r="E20" s="48">
        <v>76</v>
      </c>
      <c r="F20" s="48">
        <v>58</v>
      </c>
      <c r="G20" s="19">
        <f t="shared" si="6"/>
        <v>5.1570876026328294E-3</v>
      </c>
      <c r="H20" s="17">
        <f t="shared" si="3"/>
        <v>-1</v>
      </c>
      <c r="I20" s="22">
        <f t="shared" si="4"/>
        <v>81.320354155647891</v>
      </c>
    </row>
    <row r="21" spans="1:9" s="5" customFormat="1" x14ac:dyDescent="0.3">
      <c r="A21" s="32" t="str">
        <f>Total!A21</f>
        <v>Born in remainder of Europe</v>
      </c>
      <c r="B21" s="46">
        <v>91</v>
      </c>
      <c r="C21" s="47">
        <v>74</v>
      </c>
      <c r="D21" s="19">
        <f t="shared" si="5"/>
        <v>6.0573786860147775E-3</v>
      </c>
      <c r="E21" s="48">
        <v>173</v>
      </c>
      <c r="F21" s="48">
        <v>102</v>
      </c>
      <c r="G21" s="19">
        <f t="shared" si="6"/>
        <v>1.1739159937572097E-2</v>
      </c>
      <c r="H21" s="17">
        <f t="shared" ref="H21:H32" si="7">B21-E21</f>
        <v>-82</v>
      </c>
      <c r="I21" s="22">
        <f t="shared" ref="I21:I32" si="8">((SQRT((C21/1.645)^2+(F21/1.645)^2)))*1.645</f>
        <v>126.0158720161869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42</v>
      </c>
      <c r="C22" s="47">
        <v>42</v>
      </c>
      <c r="D22" s="19">
        <f t="shared" si="5"/>
        <v>2.7957132396991282E-3</v>
      </c>
      <c r="E22" s="48">
        <v>32</v>
      </c>
      <c r="F22" s="48">
        <v>29</v>
      </c>
      <c r="G22" s="19">
        <f t="shared" si="6"/>
        <v>2.1714053063717174E-3</v>
      </c>
      <c r="H22" s="17">
        <f t="shared" si="7"/>
        <v>10</v>
      </c>
      <c r="I22" s="22">
        <f t="shared" si="8"/>
        <v>51.039200620699376</v>
      </c>
    </row>
    <row r="23" spans="1:9" s="5" customFormat="1" x14ac:dyDescent="0.3">
      <c r="A23" s="32" t="str">
        <f>Total!A23</f>
        <v>Born in India</v>
      </c>
      <c r="B23" s="46">
        <v>14</v>
      </c>
      <c r="C23" s="47">
        <v>24</v>
      </c>
      <c r="D23" s="19">
        <f t="shared" si="5"/>
        <v>9.3190441323304262E-4</v>
      </c>
      <c r="E23" s="48">
        <v>107</v>
      </c>
      <c r="F23" s="48">
        <v>88</v>
      </c>
      <c r="G23" s="19">
        <f t="shared" si="6"/>
        <v>7.2606364931804305E-3</v>
      </c>
      <c r="H23" s="17">
        <f t="shared" si="7"/>
        <v>-93</v>
      </c>
      <c r="I23" s="22">
        <f t="shared" si="8"/>
        <v>91.214034007931048</v>
      </c>
    </row>
    <row r="24" spans="1:9" s="5" customFormat="1" x14ac:dyDescent="0.3">
      <c r="A24" s="32" t="str">
        <f>Total!A24</f>
        <v>Born in the Philippines</v>
      </c>
      <c r="B24" s="46">
        <v>180</v>
      </c>
      <c r="C24" s="47">
        <v>181</v>
      </c>
      <c r="D24" s="19">
        <f t="shared" si="5"/>
        <v>1.1981628170139119E-2</v>
      </c>
      <c r="E24" s="48">
        <v>188</v>
      </c>
      <c r="F24" s="48">
        <v>168</v>
      </c>
      <c r="G24" s="19">
        <f t="shared" si="6"/>
        <v>1.275700617493384E-2</v>
      </c>
      <c r="H24" s="17">
        <f t="shared" si="7"/>
        <v>-8</v>
      </c>
      <c r="I24" s="22">
        <f t="shared" si="8"/>
        <v>246.95141222515818</v>
      </c>
    </row>
    <row r="25" spans="1:9" s="5" customFormat="1" x14ac:dyDescent="0.3">
      <c r="A25" s="32" t="str">
        <f>Total!A25</f>
        <v>Born in remainder of Asia</v>
      </c>
      <c r="B25" s="46">
        <v>277</v>
      </c>
      <c r="C25" s="47">
        <v>157</v>
      </c>
      <c r="D25" s="19">
        <f t="shared" si="5"/>
        <v>1.84383944618252E-2</v>
      </c>
      <c r="E25" s="48">
        <v>157</v>
      </c>
      <c r="F25" s="48">
        <v>103</v>
      </c>
      <c r="G25" s="19">
        <f t="shared" si="6"/>
        <v>1.0653457284386238E-2</v>
      </c>
      <c r="H25" s="17">
        <f t="shared" si="7"/>
        <v>120</v>
      </c>
      <c r="I25" s="22">
        <f t="shared" si="8"/>
        <v>187.77113729218343</v>
      </c>
    </row>
    <row r="26" spans="1:9" s="5" customFormat="1" x14ac:dyDescent="0.3">
      <c r="A26" s="32" t="str">
        <f>Total!A26</f>
        <v>Born in Northern America</v>
      </c>
      <c r="B26" s="46">
        <v>11</v>
      </c>
      <c r="C26" s="47">
        <v>24</v>
      </c>
      <c r="D26" s="19">
        <f t="shared" si="5"/>
        <v>7.3221061039739068E-4</v>
      </c>
      <c r="E26" s="48">
        <v>12</v>
      </c>
      <c r="F26" s="48">
        <v>16</v>
      </c>
      <c r="G26" s="19">
        <f t="shared" si="6"/>
        <v>8.1427698988939404E-4</v>
      </c>
      <c r="H26" s="17">
        <f t="shared" si="7"/>
        <v>-1</v>
      </c>
      <c r="I26" s="22">
        <f t="shared" si="8"/>
        <v>28.844410203711917</v>
      </c>
    </row>
    <row r="27" spans="1:9" s="5" customFormat="1" x14ac:dyDescent="0.3">
      <c r="A27" s="32" t="str">
        <f>Total!A27</f>
        <v>Born in Mexico</v>
      </c>
      <c r="B27" s="46">
        <v>14</v>
      </c>
      <c r="C27" s="47">
        <v>18</v>
      </c>
      <c r="D27" s="19">
        <f t="shared" si="5"/>
        <v>9.3190441323304262E-4</v>
      </c>
      <c r="E27" s="48">
        <v>156</v>
      </c>
      <c r="F27" s="48">
        <v>130</v>
      </c>
      <c r="G27" s="19">
        <f t="shared" si="6"/>
        <v>1.0585600868562122E-2</v>
      </c>
      <c r="H27" s="17">
        <f t="shared" si="7"/>
        <v>-142</v>
      </c>
      <c r="I27" s="22">
        <f t="shared" si="8"/>
        <v>131.24023773218335</v>
      </c>
    </row>
    <row r="28" spans="1:9" s="5" customFormat="1" x14ac:dyDescent="0.3">
      <c r="A28" s="32" t="str">
        <f>Total!A28</f>
        <v>Born in remainder of Central America</v>
      </c>
      <c r="B28" s="46">
        <v>166</v>
      </c>
      <c r="C28" s="47">
        <v>106</v>
      </c>
      <c r="D28" s="19">
        <f t="shared" si="5"/>
        <v>1.1049723756906077E-2</v>
      </c>
      <c r="E28" s="48">
        <v>170</v>
      </c>
      <c r="F28" s="48">
        <v>141</v>
      </c>
      <c r="G28" s="19">
        <f t="shared" si="6"/>
        <v>1.1535590690099748E-2</v>
      </c>
      <c r="H28" s="17">
        <f t="shared" si="7"/>
        <v>-4</v>
      </c>
      <c r="I28" s="22">
        <f t="shared" si="8"/>
        <v>176.40011337864837</v>
      </c>
    </row>
    <row r="29" spans="1:9" s="5" customFormat="1" x14ac:dyDescent="0.3">
      <c r="A29" s="32" t="str">
        <f>Total!A29</f>
        <v>Born in the Caribbean</v>
      </c>
      <c r="B29" s="46">
        <v>170</v>
      </c>
      <c r="C29" s="47">
        <v>126</v>
      </c>
      <c r="D29" s="19">
        <f t="shared" si="5"/>
        <v>1.1315982160686947E-2</v>
      </c>
      <c r="E29" s="48">
        <v>139</v>
      </c>
      <c r="F29" s="48">
        <v>93</v>
      </c>
      <c r="G29" s="19">
        <f t="shared" si="6"/>
        <v>9.4320417995521471E-3</v>
      </c>
      <c r="H29" s="17">
        <f t="shared" si="7"/>
        <v>31</v>
      </c>
      <c r="I29" s="22">
        <f t="shared" si="8"/>
        <v>156.60459763365824</v>
      </c>
    </row>
    <row r="30" spans="1:9" s="5" customFormat="1" x14ac:dyDescent="0.3">
      <c r="A30" s="42" t="str">
        <f>Total!A30</f>
        <v>Born in South America</v>
      </c>
      <c r="B30" s="46">
        <v>42</v>
      </c>
      <c r="C30" s="47">
        <v>49</v>
      </c>
      <c r="D30" s="19">
        <f t="shared" si="5"/>
        <v>2.7957132396991282E-3</v>
      </c>
      <c r="E30" s="48">
        <v>96</v>
      </c>
      <c r="F30" s="48">
        <v>93</v>
      </c>
      <c r="G30" s="19">
        <f t="shared" si="6"/>
        <v>6.5142159191151523E-3</v>
      </c>
      <c r="H30" s="17">
        <f t="shared" si="7"/>
        <v>-54</v>
      </c>
      <c r="I30" s="22">
        <f t="shared" si="8"/>
        <v>105.1189802081432</v>
      </c>
    </row>
    <row r="31" spans="1:9" s="5" customFormat="1" x14ac:dyDescent="0.3">
      <c r="A31" s="40" t="str">
        <f>Total!A31</f>
        <v>Born in Africa</v>
      </c>
      <c r="B31" s="46">
        <v>229</v>
      </c>
      <c r="C31" s="47">
        <v>151</v>
      </c>
      <c r="D31" s="19">
        <f t="shared" si="5"/>
        <v>1.5243293616454769E-2</v>
      </c>
      <c r="E31" s="48">
        <v>130</v>
      </c>
      <c r="F31" s="48">
        <v>73</v>
      </c>
      <c r="G31" s="19">
        <f t="shared" si="6"/>
        <v>8.8213340571351023E-3</v>
      </c>
      <c r="H31" s="17">
        <f t="shared" si="7"/>
        <v>99</v>
      </c>
      <c r="I31" s="22">
        <f t="shared" si="8"/>
        <v>167.72000476985446</v>
      </c>
    </row>
    <row r="32" spans="1:9" s="5" customFormat="1" x14ac:dyDescent="0.3">
      <c r="A32" s="42" t="str">
        <f>Total!A32</f>
        <v>Born in Oceania or At Sea</v>
      </c>
      <c r="B32" s="46">
        <v>15</v>
      </c>
      <c r="C32" s="47">
        <v>24</v>
      </c>
      <c r="D32" s="19">
        <f t="shared" si="5"/>
        <v>9.9846901417826E-4</v>
      </c>
      <c r="E32" s="48">
        <v>0</v>
      </c>
      <c r="F32" s="48">
        <v>0</v>
      </c>
      <c r="G32" s="19">
        <f t="shared" si="6"/>
        <v>0</v>
      </c>
      <c r="H32" s="17">
        <f t="shared" si="7"/>
        <v>15</v>
      </c>
      <c r="I32" s="22">
        <f t="shared" si="8"/>
        <v>24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15023</v>
      </c>
      <c r="C35" s="18">
        <v>1296</v>
      </c>
      <c r="D35" s="19">
        <f>B35/B$35</f>
        <v>1</v>
      </c>
      <c r="E35" s="17">
        <v>14737</v>
      </c>
      <c r="F35" s="18">
        <v>1213</v>
      </c>
      <c r="G35" s="19">
        <f>E35/E$35</f>
        <v>1</v>
      </c>
      <c r="H35" s="17">
        <f t="shared" ref="H35:H39" si="9">B35-E35</f>
        <v>286</v>
      </c>
      <c r="I35" s="22">
        <f t="shared" ref="I35:I39" si="10">((SQRT((C35/1.645)^2+(F35/1.645)^2)))*1.645</f>
        <v>1775.1014055540602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13682</v>
      </c>
      <c r="C36" s="18">
        <v>1250</v>
      </c>
      <c r="D36" s="19">
        <f t="shared" ref="D36:D39" si="11">B36/B$35</f>
        <v>0.91073687013246352</v>
      </c>
      <c r="E36" s="17">
        <v>13243</v>
      </c>
      <c r="F36" s="18">
        <v>1170</v>
      </c>
      <c r="G36" s="19">
        <f t="shared" ref="G36:G39" si="12">E36/E$35</f>
        <v>0.89862251475877042</v>
      </c>
      <c r="H36" s="17">
        <f t="shared" si="9"/>
        <v>439</v>
      </c>
      <c r="I36" s="22">
        <f t="shared" si="10"/>
        <v>1712.1331723905125</v>
      </c>
    </row>
    <row r="37" spans="1:9" ht="28.8" x14ac:dyDescent="0.3">
      <c r="A37" s="32" t="str">
        <f>Total!A37</f>
        <v>Entered the United States (or Puerto Rico) 5 years ago or less</v>
      </c>
      <c r="B37" s="17">
        <v>218</v>
      </c>
      <c r="C37" s="18">
        <v>130</v>
      </c>
      <c r="D37" s="19">
        <f t="shared" si="11"/>
        <v>1.4511083006057378E-2</v>
      </c>
      <c r="E37" s="17">
        <v>314</v>
      </c>
      <c r="F37" s="18">
        <v>168</v>
      </c>
      <c r="G37" s="19">
        <f t="shared" si="12"/>
        <v>2.1306914568772477E-2</v>
      </c>
      <c r="H37" s="17">
        <f t="shared" si="9"/>
        <v>-96</v>
      </c>
      <c r="I37" s="22">
        <f t="shared" si="10"/>
        <v>212.42410409367392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468</v>
      </c>
      <c r="C38" s="18">
        <v>228</v>
      </c>
      <c r="D38" s="19">
        <f t="shared" si="11"/>
        <v>3.1152233242361712E-2</v>
      </c>
      <c r="E38" s="17">
        <v>418</v>
      </c>
      <c r="F38" s="18">
        <v>154</v>
      </c>
      <c r="G38" s="19">
        <f t="shared" si="12"/>
        <v>2.8363981814480559E-2</v>
      </c>
      <c r="H38" s="17">
        <f t="shared" si="9"/>
        <v>50</v>
      </c>
      <c r="I38" s="22">
        <f t="shared" si="10"/>
        <v>275.13632984395213</v>
      </c>
    </row>
    <row r="39" spans="1:9" ht="28.8" x14ac:dyDescent="0.3">
      <c r="A39" s="44" t="str">
        <f>Total!A39</f>
        <v>Entered the United States (or Puerto Rico) 16 years ago or more</v>
      </c>
      <c r="B39" s="25">
        <v>655</v>
      </c>
      <c r="C39" s="26">
        <v>223</v>
      </c>
      <c r="D39" s="27">
        <f t="shared" si="11"/>
        <v>4.3599813619117356E-2</v>
      </c>
      <c r="E39" s="25">
        <v>762</v>
      </c>
      <c r="F39" s="26">
        <v>223</v>
      </c>
      <c r="G39" s="27">
        <f t="shared" si="12"/>
        <v>5.1706588857976521E-2</v>
      </c>
      <c r="H39" s="25">
        <f t="shared" si="9"/>
        <v>-107</v>
      </c>
      <c r="I39" s="28">
        <f t="shared" si="10"/>
        <v>315.36962440920018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4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Anne Arundel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15444</v>
      </c>
      <c r="C8" s="48">
        <v>1350</v>
      </c>
      <c r="D8" s="19">
        <f t="shared" ref="D8" si="0">B8/B$8</f>
        <v>1</v>
      </c>
      <c r="E8" s="48">
        <v>9243</v>
      </c>
      <c r="F8" s="48">
        <v>885</v>
      </c>
      <c r="G8" s="19">
        <f t="shared" ref="G8" si="1">E8/E$8</f>
        <v>1</v>
      </c>
      <c r="H8" s="38">
        <f t="shared" ref="H8:H11" si="2">B8-E8</f>
        <v>6201</v>
      </c>
      <c r="I8" s="39">
        <f t="shared" ref="I8:I11" si="3">((SQRT((C8/1.645)^2+(F8/1.645)^2)))*1.645</f>
        <v>1614.2258206335318</v>
      </c>
    </row>
    <row r="9" spans="1:9" x14ac:dyDescent="0.3">
      <c r="A9" s="32" t="str">
        <f>Total!A9</f>
        <v>Speak only English</v>
      </c>
      <c r="B9" s="48">
        <v>13347</v>
      </c>
      <c r="C9" s="48">
        <v>1268</v>
      </c>
      <c r="D9" s="19">
        <f>B9/B$8</f>
        <v>0.86421911421911424</v>
      </c>
      <c r="E9" s="48">
        <v>8247</v>
      </c>
      <c r="F9" s="48">
        <v>850</v>
      </c>
      <c r="G9" s="19">
        <f>E9/E$8</f>
        <v>0.89224277831872767</v>
      </c>
      <c r="H9" s="38">
        <f t="shared" si="2"/>
        <v>5100</v>
      </c>
      <c r="I9" s="39">
        <f t="shared" si="3"/>
        <v>1526.5398782868399</v>
      </c>
    </row>
    <row r="10" spans="1:9" ht="28.8" x14ac:dyDescent="0.3">
      <c r="A10" s="32" t="str">
        <f>Total!A10</f>
        <v>Speak a language other than English, speak English "very well"</v>
      </c>
      <c r="B10" s="48">
        <v>1547</v>
      </c>
      <c r="C10" s="48">
        <v>342</v>
      </c>
      <c r="D10" s="19">
        <f>B10/B$8</f>
        <v>0.10016835016835017</v>
      </c>
      <c r="E10" s="48">
        <v>848</v>
      </c>
      <c r="F10" s="48">
        <v>228</v>
      </c>
      <c r="G10" s="19">
        <f>E10/E$8</f>
        <v>9.174510440333225E-2</v>
      </c>
      <c r="H10" s="38">
        <f t="shared" si="2"/>
        <v>699</v>
      </c>
      <c r="I10" s="39">
        <f t="shared" si="3"/>
        <v>411.03284540289474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550</v>
      </c>
      <c r="C11" s="48">
        <v>311</v>
      </c>
      <c r="D11" s="19">
        <f>B11/B$8</f>
        <v>3.5612535612535613E-2</v>
      </c>
      <c r="E11" s="48">
        <v>148</v>
      </c>
      <c r="F11" s="48">
        <v>90</v>
      </c>
      <c r="G11" s="19">
        <f>E11/E$8</f>
        <v>1.6012117277940063E-2</v>
      </c>
      <c r="H11" s="38">
        <f t="shared" si="2"/>
        <v>402</v>
      </c>
      <c r="I11" s="39">
        <f t="shared" si="3"/>
        <v>323.76071410842911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16924</v>
      </c>
      <c r="C14" s="48">
        <v>1375</v>
      </c>
      <c r="D14" s="19">
        <f>B14/B$14</f>
        <v>1</v>
      </c>
      <c r="E14" s="48">
        <v>9818</v>
      </c>
      <c r="F14" s="48">
        <v>872</v>
      </c>
      <c r="G14" s="19">
        <f>E14/E$14</f>
        <v>1</v>
      </c>
      <c r="H14" s="17">
        <f t="shared" ref="H14:H32" si="4">B14-E14</f>
        <v>7106</v>
      </c>
      <c r="I14" s="22">
        <f t="shared" ref="I14:I32" si="5">((SQRT((C14/1.645)^2+(F14/1.645)^2)))*1.645</f>
        <v>1628.1919420019251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2479</v>
      </c>
      <c r="C16" s="48">
        <v>535</v>
      </c>
      <c r="D16" s="19">
        <f t="shared" ref="D16:D32" si="6">B16/B$14</f>
        <v>0.14647837390687782</v>
      </c>
      <c r="E16" s="48">
        <v>1392</v>
      </c>
      <c r="F16" s="48">
        <v>313</v>
      </c>
      <c r="G16" s="19">
        <f t="shared" ref="G16:G32" si="7">E16/E$14</f>
        <v>0.14178040334080261</v>
      </c>
      <c r="H16" s="17">
        <f t="shared" si="4"/>
        <v>1087</v>
      </c>
      <c r="I16" s="22">
        <f t="shared" si="5"/>
        <v>619.83384870463476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4971</v>
      </c>
      <c r="C17" s="48">
        <v>793</v>
      </c>
      <c r="D17" s="19">
        <f t="shared" si="6"/>
        <v>0.29372488773339633</v>
      </c>
      <c r="E17" s="48">
        <v>2828</v>
      </c>
      <c r="F17" s="48">
        <v>449</v>
      </c>
      <c r="G17" s="19">
        <f t="shared" si="7"/>
        <v>0.2880423711550214</v>
      </c>
      <c r="H17" s="17">
        <f t="shared" si="4"/>
        <v>2143</v>
      </c>
      <c r="I17" s="22">
        <f t="shared" si="5"/>
        <v>911.29029403368497</v>
      </c>
    </row>
    <row r="18" spans="1:9" ht="28.8" x14ac:dyDescent="0.3">
      <c r="A18" s="32" t="str">
        <f>Total!A18</f>
        <v>Different state than current residence or residence 1 year ago</v>
      </c>
      <c r="B18" s="48">
        <v>7617</v>
      </c>
      <c r="C18" s="48">
        <v>880</v>
      </c>
      <c r="D18" s="19">
        <f t="shared" si="6"/>
        <v>0.45007090522335147</v>
      </c>
      <c r="E18" s="48">
        <v>4851</v>
      </c>
      <c r="F18" s="48">
        <v>646</v>
      </c>
      <c r="G18" s="19">
        <f t="shared" si="7"/>
        <v>0.49409248319413324</v>
      </c>
      <c r="H18" s="17">
        <f t="shared" si="4"/>
        <v>2766</v>
      </c>
      <c r="I18" s="22">
        <f t="shared" si="5"/>
        <v>1091.6574554318765</v>
      </c>
    </row>
    <row r="19" spans="1:9" x14ac:dyDescent="0.3">
      <c r="A19" s="32" t="str">
        <f>Total!A19</f>
        <v>Born in U.S. Island Area</v>
      </c>
      <c r="B19" s="48">
        <v>7</v>
      </c>
      <c r="C19" s="48">
        <v>11</v>
      </c>
      <c r="D19" s="19">
        <f t="shared" si="6"/>
        <v>4.1361380288347906E-4</v>
      </c>
      <c r="E19" s="48">
        <v>0</v>
      </c>
      <c r="F19" s="48">
        <v>0</v>
      </c>
      <c r="G19" s="19">
        <f t="shared" si="7"/>
        <v>0</v>
      </c>
      <c r="H19" s="17">
        <f t="shared" si="4"/>
        <v>7</v>
      </c>
      <c r="I19" s="22">
        <f t="shared" si="5"/>
        <v>11</v>
      </c>
    </row>
    <row r="20" spans="1:9" x14ac:dyDescent="0.3">
      <c r="A20" s="32" t="str">
        <f>Total!A20</f>
        <v>Born in Germany</v>
      </c>
      <c r="B20" s="48">
        <v>116</v>
      </c>
      <c r="C20" s="48">
        <v>83</v>
      </c>
      <c r="D20" s="19">
        <f t="shared" si="6"/>
        <v>6.8541715906405105E-3</v>
      </c>
      <c r="E20" s="48">
        <v>114</v>
      </c>
      <c r="F20" s="48">
        <v>83</v>
      </c>
      <c r="G20" s="19">
        <f t="shared" si="7"/>
        <v>1.1611326135669179E-2</v>
      </c>
      <c r="H20" s="17">
        <f t="shared" si="4"/>
        <v>2</v>
      </c>
      <c r="I20" s="22">
        <f t="shared" si="5"/>
        <v>117.37972567696688</v>
      </c>
    </row>
    <row r="21" spans="1:9" x14ac:dyDescent="0.3">
      <c r="A21" s="32" t="str">
        <f>Total!A21</f>
        <v>Born in remainder of Europe</v>
      </c>
      <c r="B21" s="48">
        <v>289</v>
      </c>
      <c r="C21" s="48">
        <v>134</v>
      </c>
      <c r="D21" s="19">
        <f t="shared" si="6"/>
        <v>1.7076341290475066E-2</v>
      </c>
      <c r="E21" s="48">
        <v>149</v>
      </c>
      <c r="F21" s="48">
        <v>79</v>
      </c>
      <c r="G21" s="19">
        <f t="shared" si="7"/>
        <v>1.5176206966795681E-2</v>
      </c>
      <c r="H21" s="17">
        <f t="shared" si="4"/>
        <v>140</v>
      </c>
      <c r="I21" s="22">
        <f t="shared" si="5"/>
        <v>155.55384919699029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48</v>
      </c>
      <c r="C22" s="48">
        <v>47</v>
      </c>
      <c r="D22" s="19">
        <f t="shared" si="6"/>
        <v>2.8362089340581422E-3</v>
      </c>
      <c r="E22" s="48">
        <v>42</v>
      </c>
      <c r="F22" s="48">
        <v>49</v>
      </c>
      <c r="G22" s="19">
        <f t="shared" si="7"/>
        <v>4.2778569973518027E-3</v>
      </c>
      <c r="H22" s="17">
        <f t="shared" si="4"/>
        <v>6</v>
      </c>
      <c r="I22" s="22">
        <f t="shared" si="5"/>
        <v>67.896980787071826</v>
      </c>
    </row>
    <row r="23" spans="1:9" x14ac:dyDescent="0.3">
      <c r="A23" s="32" t="str">
        <f>Total!A23</f>
        <v>Born in India</v>
      </c>
      <c r="B23" s="48">
        <v>119</v>
      </c>
      <c r="C23" s="48">
        <v>85</v>
      </c>
      <c r="D23" s="19">
        <f t="shared" si="6"/>
        <v>7.0314346490191445E-3</v>
      </c>
      <c r="E23" s="48">
        <v>67</v>
      </c>
      <c r="F23" s="48">
        <v>56</v>
      </c>
      <c r="G23" s="19">
        <f t="shared" si="7"/>
        <v>6.8242004481564476E-3</v>
      </c>
      <c r="H23" s="17">
        <f t="shared" si="4"/>
        <v>52</v>
      </c>
      <c r="I23" s="22">
        <f t="shared" si="5"/>
        <v>101.78899744078434</v>
      </c>
    </row>
    <row r="24" spans="1:9" x14ac:dyDescent="0.3">
      <c r="A24" s="32" t="str">
        <f>Total!A24</f>
        <v>Born in the Philippines</v>
      </c>
      <c r="B24" s="48">
        <v>88</v>
      </c>
      <c r="C24" s="48">
        <v>62</v>
      </c>
      <c r="D24" s="19">
        <f t="shared" si="6"/>
        <v>5.1997163791065943E-3</v>
      </c>
      <c r="E24" s="48">
        <v>45</v>
      </c>
      <c r="F24" s="48">
        <v>59</v>
      </c>
      <c r="G24" s="19">
        <f t="shared" si="7"/>
        <v>4.5834182114483603E-3</v>
      </c>
      <c r="H24" s="17">
        <f t="shared" si="4"/>
        <v>43</v>
      </c>
      <c r="I24" s="22">
        <f t="shared" si="5"/>
        <v>85.586213843118443</v>
      </c>
    </row>
    <row r="25" spans="1:9" x14ac:dyDescent="0.3">
      <c r="A25" s="32" t="str">
        <f>Total!A25</f>
        <v>Born in remainder of Asia</v>
      </c>
      <c r="B25" s="48">
        <v>327</v>
      </c>
      <c r="C25" s="48">
        <v>150</v>
      </c>
      <c r="D25" s="19">
        <f t="shared" si="6"/>
        <v>1.9321673363271095E-2</v>
      </c>
      <c r="E25" s="48">
        <v>96</v>
      </c>
      <c r="F25" s="48">
        <v>96</v>
      </c>
      <c r="G25" s="19">
        <f t="shared" si="7"/>
        <v>9.7779588510898355E-3</v>
      </c>
      <c r="H25" s="17">
        <f t="shared" si="4"/>
        <v>231</v>
      </c>
      <c r="I25" s="22">
        <f t="shared" si="5"/>
        <v>178.08986495586996</v>
      </c>
    </row>
    <row r="26" spans="1:9" x14ac:dyDescent="0.3">
      <c r="A26" s="32" t="str">
        <f>Total!A26</f>
        <v>Born in Northern America</v>
      </c>
      <c r="B26" s="48">
        <v>97</v>
      </c>
      <c r="C26" s="48">
        <v>70</v>
      </c>
      <c r="D26" s="19">
        <f t="shared" si="6"/>
        <v>5.7315055542424961E-3</v>
      </c>
      <c r="E26" s="48">
        <v>14</v>
      </c>
      <c r="F26" s="48">
        <v>22</v>
      </c>
      <c r="G26" s="19">
        <f t="shared" si="7"/>
        <v>1.425952332450601E-3</v>
      </c>
      <c r="H26" s="17">
        <f t="shared" si="4"/>
        <v>83</v>
      </c>
      <c r="I26" s="22">
        <f t="shared" si="5"/>
        <v>73.375745311376562</v>
      </c>
    </row>
    <row r="27" spans="1:9" x14ac:dyDescent="0.3">
      <c r="A27" s="32" t="str">
        <f>Total!A27</f>
        <v>Born in Mexico</v>
      </c>
      <c r="B27" s="48">
        <v>161</v>
      </c>
      <c r="C27" s="48">
        <v>186</v>
      </c>
      <c r="D27" s="19">
        <f t="shared" si="6"/>
        <v>9.5131174663200188E-3</v>
      </c>
      <c r="E27" s="48">
        <v>11</v>
      </c>
      <c r="F27" s="48">
        <v>17</v>
      </c>
      <c r="G27" s="19">
        <f t="shared" si="7"/>
        <v>1.1203911183540437E-3</v>
      </c>
      <c r="H27" s="17">
        <f t="shared" si="4"/>
        <v>150</v>
      </c>
      <c r="I27" s="22">
        <f t="shared" si="5"/>
        <v>186.77526602845464</v>
      </c>
    </row>
    <row r="28" spans="1:9" x14ac:dyDescent="0.3">
      <c r="A28" s="32" t="str">
        <f>Total!A28</f>
        <v>Born in remainder of Central America</v>
      </c>
      <c r="B28" s="48">
        <v>175</v>
      </c>
      <c r="C28" s="48">
        <v>243</v>
      </c>
      <c r="D28" s="19">
        <f t="shared" si="6"/>
        <v>1.0340345072086978E-2</v>
      </c>
      <c r="E28" s="48">
        <v>9</v>
      </c>
      <c r="F28" s="48">
        <v>15</v>
      </c>
      <c r="G28" s="19">
        <f t="shared" si="7"/>
        <v>9.1668364228967203E-4</v>
      </c>
      <c r="H28" s="17">
        <f t="shared" si="4"/>
        <v>166</v>
      </c>
      <c r="I28" s="22">
        <f t="shared" si="5"/>
        <v>243.4625227832818</v>
      </c>
    </row>
    <row r="29" spans="1:9" x14ac:dyDescent="0.3">
      <c r="A29" s="32" t="str">
        <f>Total!A29</f>
        <v>Born in the Caribbean</v>
      </c>
      <c r="B29" s="48">
        <v>112</v>
      </c>
      <c r="C29" s="48">
        <v>88</v>
      </c>
      <c r="D29" s="19">
        <f t="shared" si="6"/>
        <v>6.617820846135665E-3</v>
      </c>
      <c r="E29" s="48">
        <v>50</v>
      </c>
      <c r="F29" s="48">
        <v>69</v>
      </c>
      <c r="G29" s="19">
        <f t="shared" si="7"/>
        <v>5.0926869016092889E-3</v>
      </c>
      <c r="H29" s="17">
        <f t="shared" si="4"/>
        <v>62</v>
      </c>
      <c r="I29" s="22">
        <f t="shared" si="5"/>
        <v>111.82575731914362</v>
      </c>
    </row>
    <row r="30" spans="1:9" x14ac:dyDescent="0.3">
      <c r="A30" s="42" t="str">
        <f>Total!A30</f>
        <v>Born in South America</v>
      </c>
      <c r="B30" s="48">
        <v>232</v>
      </c>
      <c r="C30" s="48">
        <v>165</v>
      </c>
      <c r="D30" s="19">
        <f t="shared" si="6"/>
        <v>1.3708343181281021E-2</v>
      </c>
      <c r="E30" s="48">
        <v>82</v>
      </c>
      <c r="F30" s="48">
        <v>65</v>
      </c>
      <c r="G30" s="19">
        <f t="shared" si="7"/>
        <v>8.3520065186392344E-3</v>
      </c>
      <c r="H30" s="17">
        <f t="shared" si="4"/>
        <v>150</v>
      </c>
      <c r="I30" s="22">
        <f t="shared" si="5"/>
        <v>177.34147850968199</v>
      </c>
    </row>
    <row r="31" spans="1:9" x14ac:dyDescent="0.3">
      <c r="A31" s="40" t="str">
        <f>Total!A31</f>
        <v>Born in Africa</v>
      </c>
      <c r="B31" s="48">
        <v>86</v>
      </c>
      <c r="C31" s="48">
        <v>82</v>
      </c>
      <c r="D31" s="19">
        <f t="shared" si="6"/>
        <v>5.0815410068541719E-3</v>
      </c>
      <c r="E31" s="48">
        <v>68</v>
      </c>
      <c r="F31" s="48">
        <v>49</v>
      </c>
      <c r="G31" s="19">
        <f t="shared" si="7"/>
        <v>6.9260541861886332E-3</v>
      </c>
      <c r="H31" s="17">
        <f t="shared" si="4"/>
        <v>18</v>
      </c>
      <c r="I31" s="22">
        <f t="shared" si="5"/>
        <v>95.524865872714003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16924</v>
      </c>
      <c r="C35" s="18">
        <v>1483</v>
      </c>
      <c r="D35" s="19">
        <f>B35/B$35</f>
        <v>1</v>
      </c>
      <c r="E35" s="17">
        <v>9818</v>
      </c>
      <c r="F35" s="18">
        <v>965</v>
      </c>
      <c r="G35" s="19">
        <f>E35/E$35</f>
        <v>1</v>
      </c>
      <c r="H35" s="17">
        <f>B35-E35</f>
        <v>7106</v>
      </c>
      <c r="I35" s="22">
        <f t="shared" ref="I35:I39" si="8">((SQRT((C35/1.645)^2+(F35/1.645)^2)))*1.645</f>
        <v>1769.3258603208176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14993</v>
      </c>
      <c r="C36" s="18">
        <v>1425</v>
      </c>
      <c r="D36" s="19">
        <f t="shared" ref="D36:D39" si="9">B36/B$35</f>
        <v>0.88590167809028597</v>
      </c>
      <c r="E36" s="17">
        <v>9054</v>
      </c>
      <c r="F36" s="18">
        <v>941</v>
      </c>
      <c r="G36" s="19">
        <f t="shared" ref="G36:G39" si="10">E36/E$35</f>
        <v>0.92218374414341009</v>
      </c>
      <c r="H36" s="17">
        <f t="shared" ref="H36:H39" si="11">B36-E36</f>
        <v>5939</v>
      </c>
      <c r="I36" s="22">
        <f t="shared" si="8"/>
        <v>1707.6609733784983</v>
      </c>
    </row>
    <row r="37" spans="1:9" ht="28.8" x14ac:dyDescent="0.3">
      <c r="A37" s="20" t="str">
        <f>Total!A37</f>
        <v>Entered the United States (or Puerto Rico) 5 years ago or less</v>
      </c>
      <c r="B37" s="17">
        <v>442</v>
      </c>
      <c r="C37" s="18">
        <v>191</v>
      </c>
      <c r="D37" s="19">
        <f t="shared" si="9"/>
        <v>2.6116757267785392E-2</v>
      </c>
      <c r="E37" s="17">
        <v>129</v>
      </c>
      <c r="F37" s="18">
        <v>96</v>
      </c>
      <c r="G37" s="19">
        <f t="shared" si="10"/>
        <v>1.3139132206151967E-2</v>
      </c>
      <c r="H37" s="17">
        <f t="shared" si="11"/>
        <v>313</v>
      </c>
      <c r="I37" s="22">
        <f t="shared" si="8"/>
        <v>213.76856644511602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688</v>
      </c>
      <c r="C38" s="18">
        <v>281</v>
      </c>
      <c r="D38" s="19">
        <f t="shared" si="9"/>
        <v>4.0652328054833375E-2</v>
      </c>
      <c r="E38" s="17">
        <v>366</v>
      </c>
      <c r="F38" s="18">
        <v>157</v>
      </c>
      <c r="G38" s="19">
        <f t="shared" si="10"/>
        <v>3.7278468119779994E-2</v>
      </c>
      <c r="H38" s="17">
        <f t="shared" si="11"/>
        <v>322</v>
      </c>
      <c r="I38" s="22">
        <f t="shared" si="8"/>
        <v>321.88507265792862</v>
      </c>
    </row>
    <row r="39" spans="1:9" ht="28.8" x14ac:dyDescent="0.3">
      <c r="A39" s="24" t="str">
        <f>Total!A39</f>
        <v>Entered the United States (or Puerto Rico) 16 years ago or more</v>
      </c>
      <c r="B39" s="25">
        <v>801</v>
      </c>
      <c r="C39" s="26">
        <v>229</v>
      </c>
      <c r="D39" s="27">
        <f t="shared" si="9"/>
        <v>4.7329236587095251E-2</v>
      </c>
      <c r="E39" s="25">
        <v>269</v>
      </c>
      <c r="F39" s="26">
        <v>110</v>
      </c>
      <c r="G39" s="27">
        <f t="shared" si="10"/>
        <v>2.7398655530657977E-2</v>
      </c>
      <c r="H39" s="25">
        <f t="shared" si="11"/>
        <v>532</v>
      </c>
      <c r="I39" s="28">
        <f t="shared" si="8"/>
        <v>254.04920783186864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4414062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Anne Arundel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3162</v>
      </c>
      <c r="C8" s="48">
        <v>645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3162</v>
      </c>
      <c r="I8" s="39">
        <f t="shared" ref="I8:I9" si="1">((SQRT((C8/1.645)^2+(F8/1.645)^2)))*1.645</f>
        <v>645</v>
      </c>
    </row>
    <row r="9" spans="1:9" x14ac:dyDescent="0.3">
      <c r="A9" s="32" t="str">
        <f>Total!A9</f>
        <v>Speak only English</v>
      </c>
      <c r="B9" s="48">
        <v>1567</v>
      </c>
      <c r="C9" s="48">
        <v>483</v>
      </c>
      <c r="D9" s="16">
        <f>B9/B$8</f>
        <v>0.49557242251739403</v>
      </c>
      <c r="E9" s="17">
        <v>0</v>
      </c>
      <c r="F9" s="18">
        <v>0</v>
      </c>
      <c r="G9" s="19">
        <v>0</v>
      </c>
      <c r="H9" s="38">
        <f t="shared" si="0"/>
        <v>1567</v>
      </c>
      <c r="I9" s="39">
        <f t="shared" si="1"/>
        <v>482.99999999999994</v>
      </c>
    </row>
    <row r="10" spans="1:9" ht="28.8" x14ac:dyDescent="0.3">
      <c r="A10" s="32" t="str">
        <f>Total!A10</f>
        <v>Speak a language other than English, speak English "very well"</v>
      </c>
      <c r="B10" s="48">
        <v>835</v>
      </c>
      <c r="C10" s="48">
        <v>309</v>
      </c>
      <c r="D10" s="16">
        <f>B10/B$8</f>
        <v>0.26407337128399749</v>
      </c>
      <c r="E10" s="17">
        <v>0</v>
      </c>
      <c r="F10" s="18">
        <v>0</v>
      </c>
      <c r="G10" s="19">
        <v>0</v>
      </c>
      <c r="H10" s="38">
        <f t="shared" si="0"/>
        <v>835</v>
      </c>
      <c r="I10" s="39">
        <f>((SQRT((C10/1.645)^2+(F10/1.645)^2)))*1.645</f>
        <v>309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760</v>
      </c>
      <c r="C11" s="48">
        <v>295</v>
      </c>
      <c r="D11" s="16">
        <f>B11/B$8</f>
        <v>0.24035420619860848</v>
      </c>
      <c r="E11" s="17">
        <v>0</v>
      </c>
      <c r="F11" s="18">
        <v>0</v>
      </c>
      <c r="G11" s="19">
        <v>0</v>
      </c>
      <c r="H11" s="38">
        <f t="shared" si="0"/>
        <v>760</v>
      </c>
      <c r="I11" s="39">
        <f>((SQRT((C11/1.645)^2+(F11/1.645)^2)))*1.645</f>
        <v>295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3316</v>
      </c>
      <c r="C14" s="48">
        <v>643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3316</v>
      </c>
      <c r="I14" s="22">
        <f t="shared" ref="I14:I32" si="3">((SQRT((C14/1.645)^2+(F14/1.645)^2)))*1.645</f>
        <v>643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656</v>
      </c>
      <c r="C16" s="48">
        <v>265</v>
      </c>
      <c r="D16" s="19">
        <f t="shared" ref="D16:D32" si="4">B16/B$14</f>
        <v>0.19782870928829915</v>
      </c>
      <c r="E16" s="48">
        <v>0</v>
      </c>
      <c r="F16" s="48">
        <v>0</v>
      </c>
      <c r="G16" s="19">
        <v>0</v>
      </c>
      <c r="H16" s="17">
        <f t="shared" si="2"/>
        <v>656</v>
      </c>
      <c r="I16" s="22">
        <f t="shared" si="3"/>
        <v>265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151</v>
      </c>
      <c r="C17" s="48">
        <v>159</v>
      </c>
      <c r="D17" s="19">
        <f t="shared" si="4"/>
        <v>4.5536791314837156E-2</v>
      </c>
      <c r="E17" s="48">
        <v>0</v>
      </c>
      <c r="F17" s="48">
        <v>0</v>
      </c>
      <c r="G17" s="19">
        <v>0</v>
      </c>
      <c r="H17" s="17">
        <f t="shared" si="2"/>
        <v>151</v>
      </c>
      <c r="I17" s="22">
        <f t="shared" si="3"/>
        <v>159</v>
      </c>
    </row>
    <row r="18" spans="1:9" ht="28.8" x14ac:dyDescent="0.3">
      <c r="A18" s="32" t="str">
        <f>Total!A18</f>
        <v>Different state than current residence or residence 1 year ago</v>
      </c>
      <c r="B18" s="48">
        <v>1125</v>
      </c>
      <c r="C18" s="48">
        <v>406</v>
      </c>
      <c r="D18" s="19">
        <f t="shared" si="4"/>
        <v>0.33926417370325695</v>
      </c>
      <c r="E18" s="48">
        <v>0</v>
      </c>
      <c r="F18" s="48">
        <v>0</v>
      </c>
      <c r="G18" s="19">
        <v>0</v>
      </c>
      <c r="H18" s="17">
        <f t="shared" si="2"/>
        <v>1125</v>
      </c>
      <c r="I18" s="22">
        <f t="shared" si="3"/>
        <v>406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116</v>
      </c>
      <c r="C20" s="48">
        <v>66</v>
      </c>
      <c r="D20" s="19">
        <f t="shared" si="4"/>
        <v>3.4981905910735828E-2</v>
      </c>
      <c r="E20" s="48">
        <v>0</v>
      </c>
      <c r="F20" s="48">
        <v>0</v>
      </c>
      <c r="G20" s="19">
        <v>0</v>
      </c>
      <c r="H20" s="17">
        <f t="shared" si="2"/>
        <v>116</v>
      </c>
      <c r="I20" s="22">
        <f t="shared" si="3"/>
        <v>66</v>
      </c>
    </row>
    <row r="21" spans="1:9" x14ac:dyDescent="0.3">
      <c r="A21" s="32" t="str">
        <f>Total!A21</f>
        <v>Born in remainder of Europe</v>
      </c>
      <c r="B21" s="48">
        <v>130</v>
      </c>
      <c r="C21" s="48">
        <v>93</v>
      </c>
      <c r="D21" s="19">
        <f t="shared" si="4"/>
        <v>3.9203860072376355E-2</v>
      </c>
      <c r="E21" s="48">
        <v>0</v>
      </c>
      <c r="F21" s="48">
        <v>0</v>
      </c>
      <c r="G21" s="19">
        <v>0</v>
      </c>
      <c r="H21" s="17">
        <f t="shared" si="2"/>
        <v>130</v>
      </c>
      <c r="I21" s="22">
        <f t="shared" si="3"/>
        <v>93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22</v>
      </c>
      <c r="C22" s="48">
        <v>22</v>
      </c>
      <c r="D22" s="19">
        <f t="shared" si="4"/>
        <v>6.6344993968636915E-3</v>
      </c>
      <c r="E22" s="48">
        <v>0</v>
      </c>
      <c r="F22" s="48">
        <v>0</v>
      </c>
      <c r="G22" s="19">
        <v>0</v>
      </c>
      <c r="H22" s="17">
        <f t="shared" si="2"/>
        <v>22</v>
      </c>
      <c r="I22" s="22">
        <f t="shared" si="3"/>
        <v>22</v>
      </c>
    </row>
    <row r="23" spans="1:9" x14ac:dyDescent="0.3">
      <c r="A23" s="32" t="str">
        <f>Total!A23</f>
        <v>Born in India</v>
      </c>
      <c r="B23" s="48">
        <v>89</v>
      </c>
      <c r="C23" s="48">
        <v>78</v>
      </c>
      <c r="D23" s="19">
        <f t="shared" si="4"/>
        <v>2.6839565741857661E-2</v>
      </c>
      <c r="E23" s="48">
        <v>0</v>
      </c>
      <c r="F23" s="48">
        <v>0</v>
      </c>
      <c r="G23" s="19">
        <v>0</v>
      </c>
      <c r="H23" s="17">
        <f t="shared" si="2"/>
        <v>89</v>
      </c>
      <c r="I23" s="22">
        <f t="shared" si="3"/>
        <v>78</v>
      </c>
    </row>
    <row r="24" spans="1:9" x14ac:dyDescent="0.3">
      <c r="A24" s="32" t="str">
        <f>Total!A24</f>
        <v>Born in the Philippines</v>
      </c>
      <c r="B24" s="48">
        <v>117</v>
      </c>
      <c r="C24" s="48">
        <v>74</v>
      </c>
      <c r="D24" s="19">
        <f t="shared" si="4"/>
        <v>3.5283474065138723E-2</v>
      </c>
      <c r="E24" s="48">
        <v>0</v>
      </c>
      <c r="F24" s="48">
        <v>0</v>
      </c>
      <c r="G24" s="19">
        <v>0</v>
      </c>
      <c r="H24" s="17">
        <f t="shared" si="2"/>
        <v>117</v>
      </c>
      <c r="I24" s="22">
        <f t="shared" si="3"/>
        <v>74</v>
      </c>
    </row>
    <row r="25" spans="1:9" x14ac:dyDescent="0.3">
      <c r="A25" s="32" t="str">
        <f>Total!A25</f>
        <v>Born in remainder of Asia</v>
      </c>
      <c r="B25" s="48">
        <v>277</v>
      </c>
      <c r="C25" s="48">
        <v>215</v>
      </c>
      <c r="D25" s="19">
        <f t="shared" si="4"/>
        <v>8.353437876960193E-2</v>
      </c>
      <c r="E25" s="48">
        <v>0</v>
      </c>
      <c r="F25" s="48">
        <v>0</v>
      </c>
      <c r="G25" s="19">
        <v>0</v>
      </c>
      <c r="H25" s="17">
        <f t="shared" si="2"/>
        <v>277</v>
      </c>
      <c r="I25" s="22">
        <f t="shared" si="3"/>
        <v>215.00000000000003</v>
      </c>
    </row>
    <row r="26" spans="1:9" x14ac:dyDescent="0.3">
      <c r="A26" s="32" t="str">
        <f>Total!A26</f>
        <v>Born in Northern America</v>
      </c>
      <c r="B26" s="48">
        <v>35</v>
      </c>
      <c r="C26" s="48">
        <v>40</v>
      </c>
      <c r="D26" s="19">
        <f t="shared" si="4"/>
        <v>1.0554885404101327E-2</v>
      </c>
      <c r="E26" s="48">
        <v>0</v>
      </c>
      <c r="F26" s="48">
        <v>0</v>
      </c>
      <c r="G26" s="19">
        <v>0</v>
      </c>
      <c r="H26" s="17">
        <f t="shared" si="2"/>
        <v>35</v>
      </c>
      <c r="I26" s="22">
        <f t="shared" si="3"/>
        <v>40</v>
      </c>
    </row>
    <row r="27" spans="1:9" x14ac:dyDescent="0.3">
      <c r="A27" s="32" t="str">
        <f>Total!A27</f>
        <v>Born in Mexico</v>
      </c>
      <c r="B27" s="48">
        <v>85</v>
      </c>
      <c r="C27" s="48">
        <v>64</v>
      </c>
      <c r="D27" s="19">
        <f t="shared" si="4"/>
        <v>2.563329312424608E-2</v>
      </c>
      <c r="E27" s="48">
        <v>0</v>
      </c>
      <c r="F27" s="48">
        <v>0</v>
      </c>
      <c r="G27" s="19">
        <v>0</v>
      </c>
      <c r="H27" s="17">
        <f t="shared" si="2"/>
        <v>85</v>
      </c>
      <c r="I27" s="22">
        <f t="shared" si="3"/>
        <v>64</v>
      </c>
    </row>
    <row r="28" spans="1:9" x14ac:dyDescent="0.3">
      <c r="A28" s="32" t="str">
        <f>Total!A28</f>
        <v>Born in remainder of Central America</v>
      </c>
      <c r="B28" s="48">
        <v>283</v>
      </c>
      <c r="C28" s="48">
        <v>224</v>
      </c>
      <c r="D28" s="19">
        <f t="shared" si="4"/>
        <v>8.5343787696019302E-2</v>
      </c>
      <c r="E28" s="48">
        <v>0</v>
      </c>
      <c r="F28" s="48">
        <v>0</v>
      </c>
      <c r="G28" s="19">
        <v>0</v>
      </c>
      <c r="H28" s="17">
        <f t="shared" si="2"/>
        <v>283</v>
      </c>
      <c r="I28" s="22">
        <f t="shared" si="3"/>
        <v>224</v>
      </c>
    </row>
    <row r="29" spans="1:9" x14ac:dyDescent="0.3">
      <c r="A29" s="32" t="str">
        <f>Total!A29</f>
        <v>Born in the Caribbean</v>
      </c>
      <c r="B29" s="48">
        <v>88</v>
      </c>
      <c r="C29" s="48">
        <v>78</v>
      </c>
      <c r="D29" s="19">
        <f t="shared" si="4"/>
        <v>2.6537997587454766E-2</v>
      </c>
      <c r="E29" s="48">
        <v>0</v>
      </c>
      <c r="F29" s="48">
        <v>0</v>
      </c>
      <c r="G29" s="19">
        <v>0</v>
      </c>
      <c r="H29" s="17">
        <f t="shared" si="2"/>
        <v>88</v>
      </c>
      <c r="I29" s="22">
        <f t="shared" si="3"/>
        <v>78</v>
      </c>
    </row>
    <row r="30" spans="1:9" x14ac:dyDescent="0.3">
      <c r="A30" s="42" t="str">
        <f>Total!A30</f>
        <v>Born in South America</v>
      </c>
      <c r="B30" s="48">
        <v>123</v>
      </c>
      <c r="C30" s="48">
        <v>138</v>
      </c>
      <c r="D30" s="19">
        <f t="shared" si="4"/>
        <v>3.7092882991556095E-2</v>
      </c>
      <c r="E30" s="48">
        <v>0</v>
      </c>
      <c r="F30" s="48">
        <v>0</v>
      </c>
      <c r="G30" s="19">
        <v>0</v>
      </c>
      <c r="H30" s="17">
        <f t="shared" si="2"/>
        <v>123</v>
      </c>
      <c r="I30" s="22">
        <f t="shared" si="3"/>
        <v>138</v>
      </c>
    </row>
    <row r="31" spans="1:9" x14ac:dyDescent="0.3">
      <c r="A31" s="40" t="str">
        <f>Total!A31</f>
        <v>Born in Africa</v>
      </c>
      <c r="B31" s="48">
        <v>19</v>
      </c>
      <c r="C31" s="48">
        <v>30</v>
      </c>
      <c r="D31" s="19">
        <f t="shared" si="4"/>
        <v>5.7297949336550056E-3</v>
      </c>
      <c r="E31" s="48">
        <v>0</v>
      </c>
      <c r="F31" s="48">
        <v>0</v>
      </c>
      <c r="G31" s="19">
        <v>0</v>
      </c>
      <c r="H31" s="17">
        <f t="shared" si="2"/>
        <v>19</v>
      </c>
      <c r="I31" s="22">
        <f t="shared" si="3"/>
        <v>30.000000000000004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3316</v>
      </c>
      <c r="C35" s="18">
        <v>653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3316</v>
      </c>
      <c r="I35" s="22">
        <f t="shared" ref="I35:I39" si="6">((SQRT((C35/1.645)^2+(F35/1.645)^2)))*1.645</f>
        <v>653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1767</v>
      </c>
      <c r="C36" s="18">
        <v>503</v>
      </c>
      <c r="D36" s="19">
        <f t="shared" ref="D36:D39" si="7">B36/B$35</f>
        <v>0.5328709288299156</v>
      </c>
      <c r="E36" s="17">
        <v>0</v>
      </c>
      <c r="F36" s="18">
        <v>0</v>
      </c>
      <c r="G36" s="19">
        <v>0</v>
      </c>
      <c r="H36" s="17">
        <f t="shared" si="5"/>
        <v>1767</v>
      </c>
      <c r="I36" s="22">
        <f t="shared" si="6"/>
        <v>503</v>
      </c>
    </row>
    <row r="37" spans="1:9" ht="28.8" x14ac:dyDescent="0.3">
      <c r="A37" s="20" t="str">
        <f>Total!A37</f>
        <v>Entered the United States (or Puerto Rico) 5 years ago or less</v>
      </c>
      <c r="B37" s="17">
        <v>1153</v>
      </c>
      <c r="C37" s="18">
        <v>379</v>
      </c>
      <c r="D37" s="19">
        <f t="shared" si="7"/>
        <v>0.34770808202653802</v>
      </c>
      <c r="E37" s="17">
        <v>0</v>
      </c>
      <c r="F37" s="18">
        <v>0</v>
      </c>
      <c r="G37" s="19">
        <v>0</v>
      </c>
      <c r="H37" s="17">
        <f t="shared" si="5"/>
        <v>1153</v>
      </c>
      <c r="I37" s="22">
        <f t="shared" si="6"/>
        <v>379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211</v>
      </c>
      <c r="C38" s="18">
        <v>127</v>
      </c>
      <c r="D38" s="19">
        <f t="shared" si="7"/>
        <v>6.3630880579010854E-2</v>
      </c>
      <c r="E38" s="17">
        <v>0</v>
      </c>
      <c r="F38" s="18">
        <v>0</v>
      </c>
      <c r="G38" s="19">
        <v>0</v>
      </c>
      <c r="H38" s="17">
        <f t="shared" si="5"/>
        <v>211</v>
      </c>
      <c r="I38" s="22">
        <f t="shared" si="6"/>
        <v>127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CA34C45-9B14-4F19-913B-9D7A8B5E654F}"/>
</file>

<file path=customXml/itemProps2.xml><?xml version="1.0" encoding="utf-8"?>
<ds:datastoreItem xmlns:ds="http://schemas.openxmlformats.org/officeDocument/2006/customXml" ds:itemID="{0902288D-9876-45A1-9C75-3D0662DBED75}"/>
</file>

<file path=customXml/itemProps3.xml><?xml version="1.0" encoding="utf-8"?>
<ds:datastoreItem xmlns:ds="http://schemas.openxmlformats.org/officeDocument/2006/customXml" ds:itemID="{8AB926C3-F6D0-4FCF-AF18-BCDB8E36A6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2015-10-08T18:31:22Z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