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G21" i="1"/>
  <c r="E22" i="1"/>
  <c r="G22" i="1" s="1"/>
  <c r="F22" i="1"/>
  <c r="E23" i="1"/>
  <c r="G23" i="1" s="1"/>
  <c r="F23" i="1"/>
  <c r="E24" i="1"/>
  <c r="F24" i="1"/>
  <c r="G24" i="1"/>
  <c r="E25" i="1"/>
  <c r="F25" i="1"/>
  <c r="G25" i="1"/>
  <c r="E26" i="1"/>
  <c r="G26" i="1" s="1"/>
  <c r="F26" i="1"/>
  <c r="E27" i="1"/>
  <c r="G27" i="1" s="1"/>
  <c r="F27" i="1"/>
  <c r="E28" i="1"/>
  <c r="F28" i="1"/>
  <c r="G28" i="1"/>
  <c r="E29" i="1"/>
  <c r="F29" i="1"/>
  <c r="G29" i="1"/>
  <c r="E30" i="1"/>
  <c r="G30" i="1" s="1"/>
  <c r="F30" i="1"/>
  <c r="E31" i="1"/>
  <c r="G31" i="1" s="1"/>
  <c r="F31" i="1"/>
  <c r="E32" i="1"/>
  <c r="F32" i="1"/>
  <c r="G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H21" i="1" s="1"/>
  <c r="I21" i="5"/>
  <c r="I21" i="1" s="1"/>
  <c r="H22" i="5"/>
  <c r="H22" i="1" s="1"/>
  <c r="I22" i="5"/>
  <c r="I22" i="1" s="1"/>
  <c r="H23" i="5"/>
  <c r="H23" i="1" s="1"/>
  <c r="I23" i="5"/>
  <c r="I23" i="1" s="1"/>
  <c r="H24" i="5"/>
  <c r="H24" i="1" s="1"/>
  <c r="I24" i="5"/>
  <c r="I24" i="1" s="1"/>
  <c r="H25" i="5"/>
  <c r="H25" i="1" s="1"/>
  <c r="I25" i="5"/>
  <c r="I25" i="1" s="1"/>
  <c r="H26" i="5"/>
  <c r="H26" i="1" s="1"/>
  <c r="I26" i="5"/>
  <c r="I26" i="1" s="1"/>
  <c r="H27" i="5"/>
  <c r="H27" i="1" s="1"/>
  <c r="I27" i="5"/>
  <c r="I27" i="1" s="1"/>
  <c r="H28" i="5"/>
  <c r="H28" i="1" s="1"/>
  <c r="I28" i="5"/>
  <c r="I28" i="1" s="1"/>
  <c r="H29" i="5"/>
  <c r="H29" i="1" s="1"/>
  <c r="I29" i="5"/>
  <c r="I29" i="1" s="1"/>
  <c r="H30" i="5"/>
  <c r="H30" i="1" s="1"/>
  <c r="I30" i="5"/>
  <c r="I30" i="1" s="1"/>
  <c r="H31" i="5"/>
  <c r="H31" i="1" s="1"/>
  <c r="I31" i="5"/>
  <c r="I31" i="1" s="1"/>
  <c r="H32" i="5"/>
  <c r="H32" i="1" s="1"/>
  <c r="I32" i="5"/>
  <c r="I32" i="1" s="1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G14" i="1" s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6" i="1" s="1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D21" i="1" l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<sst xmlns="http://schemas.openxmlformats.org/spreadsheetml/2006/main" count="95" uniqueCount="49">
  <si>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</si>
  <si>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</si>
  <si>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</si>
  <si>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</si>
  <si>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</si>
  <si>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</si>
  <si>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</si>
  <si>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</si>
  <si>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</si>
  <si>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</si>
  <si>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>Allegany County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</si>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</sst>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3" customWidth="1"/>
  </cols>
  <sheetData>
    <row r="1" spans="1:11" ht="14.4" customHeight="1" x14ac:dyDescent="0.3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1" ht="15.6" x14ac:dyDescent="0.3">
      <c r="A3" s="2" t="s">
        <v>10</v>
      </c>
      <c r="B3" s="61" t="s">
        <v>45</v>
      </c>
      <c r="C3" s="61"/>
      <c r="D3" s="61"/>
      <c r="E3" s="61"/>
      <c r="F3" s="61"/>
      <c r="G3" s="61"/>
      <c r="H3" s="61"/>
      <c r="I3" s="61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8" t="s">
        <v>0</v>
      </c>
      <c r="C5" s="59"/>
      <c r="D5" s="60"/>
      <c r="E5" s="58" t="s">
        <v>6</v>
      </c>
      <c r="F5" s="59"/>
      <c r="G5" s="60"/>
      <c r="H5" s="58" t="s">
        <v>1</v>
      </c>
      <c r="I5" s="60"/>
      <c r="K5" s="6"/>
    </row>
    <row r="6" spans="1:11" x14ac:dyDescent="0.3">
      <c r="A6" s="11" t="s">
        <v>16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18</v>
      </c>
      <c r="B8" s="17">
        <f>Intra!B8+Inter!B8+Foreign!B8</f>
        <v>3493</v>
      </c>
      <c r="C8" s="18">
        <f>((SQRT((Intra!C8/1.645)^2+(Inter!C8/1.645)^2+(Foreign!C8/1.645)^2))*1.645)</f>
        <v>440.40549497026024</v>
      </c>
      <c r="D8" s="19">
        <f t="shared" ref="D8:D11" si="0">B8/B$8</f>
        <v>1</v>
      </c>
      <c r="E8" s="17">
        <f>Intra!E8+Inter!E8+Foreign!E8</f>
        <v>2477</v>
      </c>
      <c r="F8" s="18">
        <f>((SQRT((Intra!F8/1.645)^2+(Inter!F8/1.645)^2+(Foreign!F8/1.645)^2))*1.645)</f>
        <v>547.66321768035505</v>
      </c>
      <c r="G8" s="19">
        <f>E8/E$8</f>
        <v>1</v>
      </c>
      <c r="H8" s="38">
        <f>Intra!H8+Inter!H8+Foreign!H8</f>
        <v>1016</v>
      </c>
      <c r="I8" s="39">
        <f>((SQRT((Intra!I8/1.645)^2+(Inter!I8/1.645)^2+(Foreign!I8/1.645)^2))*1.645)</f>
        <v>702.77450152947347</v>
      </c>
      <c r="K8" s="6"/>
    </row>
    <row r="9" spans="1:11" x14ac:dyDescent="0.3">
      <c r="A9" s="32" t="s">
        <v>19</v>
      </c>
      <c r="B9" s="17">
        <f>Intra!B9+Inter!B9+Foreign!B9</f>
        <v>3103</v>
      </c>
      <c r="C9" s="18">
        <f>((SQRT((Intra!C9/1.645)^2+(Inter!C9/1.645)^2+(Foreign!C9/1.645)^2))*1.645)</f>
        <v>424.2004243279348</v>
      </c>
      <c r="D9" s="19">
        <f t="shared" si="0"/>
        <v>0.88834812482107073</v>
      </c>
      <c r="E9" s="17">
        <f>Intra!E9+Inter!E9+Foreign!E9</f>
        <v>2225</v>
      </c>
      <c r="F9" s="18">
        <f>((SQRT((Intra!F9/1.645)^2+(Inter!F9/1.645)^2+(Foreign!F9/1.645)^2))*1.645)</f>
        <v>513.54746616062675</v>
      </c>
      <c r="G9" s="19">
        <f>E9/E$8</f>
        <v>0.89826402906742031</v>
      </c>
      <c r="H9" s="38">
        <f>Intra!H9+Inter!H9+Foreign!H9</f>
        <v>878</v>
      </c>
      <c r="I9" s="39">
        <f>((SQRT((Intra!I9/1.645)^2+(Inter!I9/1.645)^2+(Foreign!I9/1.645)^2))*1.645)</f>
        <v>666.09083464644675</v>
      </c>
      <c r="K9" s="6"/>
    </row>
    <row r="10" spans="1:11" ht="28.8" x14ac:dyDescent="0.3">
      <c r="A10" s="32" t="s">
        <v>20</v>
      </c>
      <c r="B10" s="17">
        <f>Intra!B10+Inter!B10+Foreign!B10</f>
        <v>294</v>
      </c>
      <c r="C10" s="18">
        <f>((SQRT((Intra!C10/1.645)^2+(Inter!C10/1.645)^2+(Foreign!C10/1.645)^2))*1.645)</f>
        <v>103.19883720275146</v>
      </c>
      <c r="D10" s="19">
        <f t="shared" si="0"/>
        <v>8.4168336673346694E-2</v>
      </c>
      <c r="E10" s="17">
        <f>Intra!E10+Inter!E10+Foreign!E10</f>
        <v>209</v>
      </c>
      <c r="F10" s="18">
        <f>((SQRT((Intra!F10/1.645)^2+(Inter!F10/1.645)^2+(Foreign!F10/1.645)^2))*1.645)</f>
        <v>186</v>
      </c>
      <c r="G10" s="19">
        <f>E10/E$8</f>
        <v>8.4376261606782396E-2</v>
      </c>
      <c r="H10" s="38">
        <f>Intra!H10+Inter!H10+Foreign!H10</f>
        <v>85</v>
      </c>
      <c r="I10" s="39">
        <f>((SQRT((Intra!I10/1.645)^2+(Inter!I10/1.645)^2+(Foreign!I10/1.645)^2))*1.645)</f>
        <v>212.71107164414363</v>
      </c>
      <c r="K10" s="6"/>
    </row>
    <row r="11" spans="1:11" ht="28.8" x14ac:dyDescent="0.3">
      <c r="A11" s="32" t="s">
        <v>21</v>
      </c>
      <c r="B11" s="17">
        <f>Intra!B11+Inter!B11+Foreign!B11</f>
        <v>96</v>
      </c>
      <c r="C11" s="18">
        <f>((SQRT((Intra!C11/1.645)^2+(Inter!C11/1.645)^2+(Foreign!C11/1.645)^2))*1.645)</f>
        <v>58.881236400062129</v>
      </c>
      <c r="D11" s="19">
        <f t="shared" si="0"/>
        <v>2.7483538505582595E-2</v>
      </c>
      <c r="E11" s="17">
        <f>Intra!E11+Inter!E11+Foreign!E11</f>
        <v>43</v>
      </c>
      <c r="F11" s="18">
        <f>((SQRT((Intra!F11/1.645)^2+(Inter!F11/1.645)^2+(Foreign!F11/1.645)^2))*1.645)</f>
        <v>39</v>
      </c>
      <c r="G11" s="19">
        <f>E11/E$8</f>
        <v>1.7359709325797335E-2</v>
      </c>
      <c r="H11" s="38">
        <f>Intra!H11+Inter!H11+Foreign!H11</f>
        <v>53</v>
      </c>
      <c r="I11" s="39">
        <f>((SQRT((Intra!I11/1.645)^2+(Inter!I11/1.645)^2+(Foreign!I11/1.645)^2))*1.645)</f>
        <v>70.625774332038304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15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18</v>
      </c>
      <c r="B14" s="17">
        <f>Intra!B14+Inter!B14+Foreign!B14</f>
        <v>3542</v>
      </c>
      <c r="C14" s="18">
        <f>((SQRT((Intra!C14/1.645)^2+(Inter!C14/1.645)^2+(Foreign!C14/1.645)^2))*1.645)</f>
        <v>420.90616531478838</v>
      </c>
      <c r="D14" s="19">
        <f>B14/B$14</f>
        <v>1</v>
      </c>
      <c r="E14" s="17">
        <f>Intra!E14+Inter!E14+Foreign!E14</f>
        <v>2599</v>
      </c>
      <c r="F14" s="18">
        <f>((SQRT((Intra!F14/1.645)^2+(Inter!F14/1.645)^2+(Foreign!F14/1.645)^2))*1.645)</f>
        <v>564.69726402737251</v>
      </c>
      <c r="G14" s="19">
        <f>E14/E$14</f>
        <v>1</v>
      </c>
      <c r="H14" s="17">
        <f>Intra!H14+Inter!H14+Foreign!H14</f>
        <v>943</v>
      </c>
      <c r="I14" s="22">
        <f>((SQRT((Intra!I14/1.645)^2+(Inter!I14/1.645)^2+(Foreign!I14/1.645)^2))*1.645)</f>
        <v>704.30462159494596</v>
      </c>
    </row>
    <row r="15" spans="1:11" ht="28.8" x14ac:dyDescent="0.3">
      <c r="A15" s="20" t="s">
        <v>22</v>
      </c>
      <c r="B15" s="17">
        <f>Intra!B15+Inter!B15+Foreign!B15</f>
        <v>1643</v>
      </c>
      <c r="C15" s="18">
        <f>((SQRT((Intra!C15/1.645)^2+(Inter!C15/1.645)^2+(Foreign!C15/1.645)^2))*1.645)</f>
        <v>297</v>
      </c>
      <c r="D15" s="19">
        <f>B15/B$14</f>
        <v>0.46386222473178995</v>
      </c>
      <c r="E15" s="17">
        <f>Intra!E15+Inter!E15+Foreign!E15</f>
        <v>850</v>
      </c>
      <c r="F15" s="18">
        <f>((SQRT((Intra!F15/1.645)^2+(Inter!F15/1.645)^2+(Foreign!F15/1.645)^2))*1.645)</f>
        <v>375.09465472064511</v>
      </c>
      <c r="G15" s="19">
        <f>E15/E$14</f>
        <v>0.32704886494805696</v>
      </c>
      <c r="H15" s="17">
        <f>Intra!H15+Inter!H15+Foreign!H15</f>
        <v>793</v>
      </c>
      <c r="I15" s="22">
        <f>((SQRT((Intra!I15/1.645)^2+(Inter!I15/1.645)^2+(Foreign!I15/1.645)^2))*1.645)</f>
        <v>478.44017389847181</v>
      </c>
    </row>
    <row r="16" spans="1:11" ht="28.8" x14ac:dyDescent="0.3">
      <c r="A16" s="20" t="s">
        <v>23</v>
      </c>
      <c r="B16" s="17">
        <f>Intra!B16+Inter!B16+Foreign!B16</f>
        <v>520</v>
      </c>
      <c r="C16" s="18">
        <f>((SQRT((Intra!C16/1.645)^2+(Inter!C16/1.645)^2+(Foreign!C16/1.645)^2))*1.645)</f>
        <v>173.52809570787093</v>
      </c>
      <c r="D16" s="19">
        <f t="shared" ref="D16:D20" si="1">B16/B$14</f>
        <v>0.14680971202710333</v>
      </c>
      <c r="E16" s="17">
        <f>Intra!E16+Inter!E16+Foreign!E16</f>
        <v>159</v>
      </c>
      <c r="F16" s="18">
        <f>((SQRT((Intra!F16/1.645)^2+(Inter!F16/1.645)^2+(Foreign!F16/1.645)^2))*1.645)</f>
        <v>93.059120993054734</v>
      </c>
      <c r="G16" s="19">
        <f t="shared" ref="G16:G20" si="2">E16/E$14</f>
        <v>6.1177375913813004E-2</v>
      </c>
      <c r="H16" s="17">
        <f>Intra!H16+Inter!H16+Foreign!H16</f>
        <v>361</v>
      </c>
      <c r="I16" s="22">
        <f>((SQRT((Intra!I16/1.645)^2+(Inter!I16/1.645)^2+(Foreign!I16/1.645)^2))*1.645)</f>
        <v>196.90606897706331</v>
      </c>
    </row>
    <row r="17" spans="1:9" ht="28.8" x14ac:dyDescent="0.3">
      <c r="A17" s="20" t="s">
        <v>24</v>
      </c>
      <c r="B17" s="17">
        <f>Intra!B17+Inter!B17+Foreign!B17</f>
        <v>303</v>
      </c>
      <c r="C17" s="18">
        <f>((SQRT((Intra!C17/1.645)^2+(Inter!C17/1.645)^2+(Foreign!C17/1.645)^2))*1.645)</f>
        <v>119.78731151503484</v>
      </c>
      <c r="D17" s="19">
        <f t="shared" si="1"/>
        <v>8.5544889892715983E-2</v>
      </c>
      <c r="E17" s="17">
        <f>Intra!E17+Inter!E17+Foreign!E17</f>
        <v>623</v>
      </c>
      <c r="F17" s="18">
        <f>((SQRT((Intra!F17/1.645)^2+(Inter!F17/1.645)^2+(Foreign!F17/1.645)^2))*1.645)</f>
        <v>315.04126713813224</v>
      </c>
      <c r="G17" s="19">
        <f t="shared" si="2"/>
        <v>0.23970757983839938</v>
      </c>
      <c r="H17" s="17">
        <f>Intra!H17+Inter!H17+Foreign!H17</f>
        <v>-320</v>
      </c>
      <c r="I17" s="22">
        <f>((SQRT((Intra!I17/1.645)^2+(Inter!I17/1.645)^2+(Foreign!I17/1.645)^2))*1.645)</f>
        <v>337.04599092705433</v>
      </c>
    </row>
    <row r="18" spans="1:9" ht="28.8" x14ac:dyDescent="0.3">
      <c r="A18" s="20" t="s">
        <v>25</v>
      </c>
      <c r="B18" s="17">
        <f>Intra!B18+Inter!B18+Foreign!B18</f>
        <v>854</v>
      </c>
      <c r="C18" s="18">
        <f>((SQRT((Intra!C18/1.645)^2+(Inter!C18/1.645)^2+(Foreign!C18/1.645)^2))*1.645)</f>
        <v>192.56167843057455</v>
      </c>
      <c r="D18" s="19">
        <f t="shared" si="1"/>
        <v>0.24110671936758893</v>
      </c>
      <c r="E18" s="17">
        <f>Intra!E18+Inter!E18+Foreign!E18</f>
        <v>878</v>
      </c>
      <c r="F18" s="18">
        <f>((SQRT((Intra!F18/1.645)^2+(Inter!F18/1.645)^2+(Foreign!F18/1.645)^2))*1.645)</f>
        <v>259.31448089144578</v>
      </c>
      <c r="G18" s="19">
        <f t="shared" si="2"/>
        <v>0.33782223932281646</v>
      </c>
      <c r="H18" s="17">
        <f>Intra!H18+Inter!H18+Foreign!H18</f>
        <v>-24</v>
      </c>
      <c r="I18" s="22">
        <f>((SQRT((Intra!I18/1.645)^2+(Inter!I18/1.645)^2+(Foreign!I18/1.645)^2))*1.645)</f>
        <v>322.9922599691825</v>
      </c>
    </row>
    <row r="19" spans="1:9" x14ac:dyDescent="0.3">
      <c r="A19" s="20" t="s">
        <v>26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27</v>
      </c>
      <c r="B20" s="17">
        <f>Intra!B20+Inter!B20+Foreign!B20</f>
        <v>0</v>
      </c>
      <c r="C20" s="18">
        <f>((SQRT((Intra!C20/1.645)^2+(Inter!C20/1.645)^2+(Foreign!C20/1.645)^2))*1.645)</f>
        <v>0</v>
      </c>
      <c r="D20" s="19">
        <f t="shared" si="1"/>
        <v>0</v>
      </c>
      <c r="E20" s="17">
        <f>Intra!E20+Inter!E20+Foreign!E20</f>
        <v>4</v>
      </c>
      <c r="F20" s="18">
        <f>((SQRT((Intra!F20/1.645)^2+(Inter!F20/1.645)^2+(Foreign!F20/1.645)^2))*1.645)</f>
        <v>7</v>
      </c>
      <c r="G20" s="19">
        <f t="shared" si="2"/>
        <v>1.5390534821085034E-3</v>
      </c>
      <c r="H20" s="17">
        <f>Intra!H20+Inter!H20+Foreign!H20</f>
        <v>-4</v>
      </c>
      <c r="I20" s="22">
        <f>((SQRT((Intra!I20/1.645)^2+(Inter!I20/1.645)^2+(Foreign!I20/1.645)^2))*1.645)</f>
        <v>7</v>
      </c>
    </row>
    <row r="21" spans="1:9" s="5" customFormat="1" x14ac:dyDescent="0.3">
      <c r="A21" s="20" t="s">
        <v>28</v>
      </c>
      <c r="B21" s="17">
        <f>Intra!B21+Inter!B21+Foreign!B21</f>
        <v>67</v>
      </c>
      <c r="C21" s="18">
        <f>((SQRT((Intra!C21/1.645)^2+(Inter!C21/1.645)^2+(Foreign!C21/1.645)^2))*1.645)</f>
        <v>44.339598554790726</v>
      </c>
      <c r="D21" s="19">
        <f t="shared" ref="D21:D32" si="3">B21/B$14</f>
        <v>1.89158667419537E-2</v>
      </c>
      <c r="E21" s="17">
        <f>Intra!E21+Inter!E21+Foreign!E21</f>
        <v>0</v>
      </c>
      <c r="F21" s="18">
        <f>((SQRT((Intra!F21/1.645)^2+(Inter!F21/1.645)^2+(Foreign!F21/1.645)^2))*1.645)</f>
        <v>0</v>
      </c>
      <c r="G21" s="19">
        <f t="shared" ref="G21:G32" si="4">E21/E$14</f>
        <v>0</v>
      </c>
      <c r="H21" s="17">
        <f>Intra!H21+Inter!H21+Foreign!H21</f>
        <v>67</v>
      </c>
      <c r="I21" s="22">
        <f>((SQRT((Intra!I21/1.645)^2+(Inter!I21/1.645)^2+(Foreign!I21/1.645)^2))*1.645)</f>
        <v>44.339598554790726</v>
      </c>
    </row>
    <row r="22" spans="1:9" s="5" customFormat="1" ht="28.8" x14ac:dyDescent="0.3">
      <c r="A22" s="20" t="s">
        <v>29</v>
      </c>
      <c r="B22" s="17">
        <f>Intra!B22+Inter!B22+Foreign!B22</f>
        <v>50</v>
      </c>
      <c r="C22" s="18">
        <f>((SQRT((Intra!C22/1.645)^2+(Inter!C22/1.645)^2+(Foreign!C22/1.645)^2))*1.645)</f>
        <v>44.944410108488462</v>
      </c>
      <c r="D22" s="19">
        <f t="shared" si="3"/>
        <v>1.4116318464144552E-2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50</v>
      </c>
      <c r="I22" s="22">
        <f>((SQRT((Intra!I22/1.645)^2+(Inter!I22/1.645)^2+(Foreign!I22/1.645)^2))*1.645)</f>
        <v>44.944410108488462</v>
      </c>
    </row>
    <row r="23" spans="1:9" s="5" customFormat="1" x14ac:dyDescent="0.3">
      <c r="A23" s="20" t="s">
        <v>30</v>
      </c>
      <c r="B23" s="17">
        <f>Intra!B23+Inter!B23+Foreign!B23</f>
        <v>0</v>
      </c>
      <c r="C23" s="18">
        <f>((SQRT((Intra!C23/1.645)^2+(Inter!C23/1.645)^2+(Foreign!C23/1.645)^2))*1.645)</f>
        <v>0</v>
      </c>
      <c r="D23" s="19">
        <f t="shared" si="3"/>
        <v>0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0</v>
      </c>
      <c r="I23" s="22">
        <f>((SQRT((Intra!I23/1.645)^2+(Inter!I23/1.645)^2+(Foreign!I23/1.645)^2))*1.645)</f>
        <v>0</v>
      </c>
    </row>
    <row r="24" spans="1:9" s="5" customFormat="1" x14ac:dyDescent="0.3">
      <c r="A24" s="20" t="s">
        <v>31</v>
      </c>
      <c r="B24" s="17">
        <f>Intra!B24+Inter!B24+Foreign!B24</f>
        <v>0</v>
      </c>
      <c r="C24" s="18">
        <f>((SQRT((Intra!C24/1.645)^2+(Inter!C24/1.645)^2+(Foreign!C24/1.645)^2))*1.645)</f>
        <v>0</v>
      </c>
      <c r="D24" s="19">
        <f t="shared" si="3"/>
        <v>0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0</v>
      </c>
      <c r="I24" s="22">
        <f>((SQRT((Intra!I24/1.645)^2+(Inter!I24/1.645)^2+(Foreign!I24/1.645)^2))*1.645)</f>
        <v>0</v>
      </c>
    </row>
    <row r="25" spans="1:9" s="5" customFormat="1" x14ac:dyDescent="0.3">
      <c r="A25" s="20" t="s">
        <v>32</v>
      </c>
      <c r="B25" s="17">
        <f>Intra!B25+Inter!B25+Foreign!B25</f>
        <v>24</v>
      </c>
      <c r="C25" s="18">
        <f>((SQRT((Intra!C25/1.645)^2+(Inter!C25/1.645)^2+(Foreign!C25/1.645)^2))*1.645)</f>
        <v>25.059928172283335</v>
      </c>
      <c r="D25" s="19">
        <f t="shared" si="3"/>
        <v>6.7758328627893849E-3</v>
      </c>
      <c r="E25" s="17">
        <f>Intra!E25+Inter!E25+Foreign!E25</f>
        <v>42</v>
      </c>
      <c r="F25" s="18">
        <f>((SQRT((Intra!F25/1.645)^2+(Inter!F25/1.645)^2+(Foreign!F25/1.645)^2))*1.645)</f>
        <v>39.560080889704963</v>
      </c>
      <c r="G25" s="19">
        <f t="shared" si="4"/>
        <v>1.6160061562139283E-2</v>
      </c>
      <c r="H25" s="17">
        <f>Intra!H25+Inter!H25+Foreign!H25</f>
        <v>-18</v>
      </c>
      <c r="I25" s="22">
        <f>((SQRT((Intra!I25/1.645)^2+(Inter!I25/1.645)^2+(Foreign!I25/1.645)^2))*1.645)</f>
        <v>46.82947789587238</v>
      </c>
    </row>
    <row r="26" spans="1:9" s="5" customFormat="1" x14ac:dyDescent="0.3">
      <c r="A26" s="20" t="s">
        <v>33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34</v>
      </c>
      <c r="B27" s="17">
        <f>Intra!B27+Inter!B27+Foreign!B27</f>
        <v>0</v>
      </c>
      <c r="C27" s="18">
        <f>((SQRT((Intra!C27/1.645)^2+(Inter!C27/1.645)^2+(Foreign!C27/1.645)^2))*1.645)</f>
        <v>0</v>
      </c>
      <c r="D27" s="19">
        <f t="shared" si="3"/>
        <v>0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0</v>
      </c>
      <c r="I27" s="22">
        <f>((SQRT((Intra!I27/1.645)^2+(Inter!I27/1.645)^2+(Foreign!I27/1.645)^2))*1.645)</f>
        <v>0</v>
      </c>
    </row>
    <row r="28" spans="1:9" s="5" customFormat="1" x14ac:dyDescent="0.3">
      <c r="A28" s="20" t="s">
        <v>35</v>
      </c>
      <c r="B28" s="17">
        <f>Intra!B28+Inter!B28+Foreign!B28</f>
        <v>11</v>
      </c>
      <c r="C28" s="18">
        <f>((SQRT((Intra!C28/1.645)^2+(Inter!C28/1.645)^2+(Foreign!C28/1.645)^2))*1.645)</f>
        <v>21</v>
      </c>
      <c r="D28" s="19">
        <f t="shared" si="3"/>
        <v>3.105590062111801E-3</v>
      </c>
      <c r="E28" s="17">
        <f>Intra!E28+Inter!E28+Foreign!E28</f>
        <v>0</v>
      </c>
      <c r="F28" s="18">
        <f>((SQRT((Intra!F28/1.645)^2+(Inter!F28/1.645)^2+(Foreign!F28/1.645)^2))*1.645)</f>
        <v>0</v>
      </c>
      <c r="G28" s="19">
        <f t="shared" si="4"/>
        <v>0</v>
      </c>
      <c r="H28" s="17">
        <f>Intra!H28+Inter!H28+Foreign!H28</f>
        <v>11</v>
      </c>
      <c r="I28" s="22">
        <f>((SQRT((Intra!I28/1.645)^2+(Inter!I28/1.645)^2+(Foreign!I28/1.645)^2))*1.645)</f>
        <v>21</v>
      </c>
    </row>
    <row r="29" spans="1:9" s="5" customFormat="1" x14ac:dyDescent="0.3">
      <c r="A29" s="20" t="s">
        <v>36</v>
      </c>
      <c r="B29" s="17">
        <f>Intra!B29+Inter!B29+Foreign!B29</f>
        <v>20</v>
      </c>
      <c r="C29" s="18">
        <f>((SQRT((Intra!C29/1.645)^2+(Inter!C29/1.645)^2+(Foreign!C29/1.645)^2))*1.645)</f>
        <v>26</v>
      </c>
      <c r="D29" s="19">
        <f t="shared" si="3"/>
        <v>5.6465273856578201E-3</v>
      </c>
      <c r="E29" s="17">
        <f>Intra!E29+Inter!E29+Foreign!E29</f>
        <v>6</v>
      </c>
      <c r="F29" s="18">
        <f>((SQRT((Intra!F29/1.645)^2+(Inter!F29/1.645)^2+(Foreign!F29/1.645)^2))*1.645)</f>
        <v>9</v>
      </c>
      <c r="G29" s="19">
        <f t="shared" si="4"/>
        <v>2.3085802231627549E-3</v>
      </c>
      <c r="H29" s="17">
        <f>Intra!H29+Inter!H29+Foreign!H29</f>
        <v>14</v>
      </c>
      <c r="I29" s="22">
        <f>((SQRT((Intra!I29/1.645)^2+(Inter!I29/1.645)^2+(Foreign!I29/1.645)^2))*1.645)</f>
        <v>27.513632984395208</v>
      </c>
    </row>
    <row r="30" spans="1:9" x14ac:dyDescent="0.3">
      <c r="A30" s="34" t="s">
        <v>37</v>
      </c>
      <c r="B30" s="17">
        <f>Intra!B30+Inter!B30+Foreign!B30</f>
        <v>10</v>
      </c>
      <c r="C30" s="18">
        <f>((SQRT((Intra!C30/1.645)^2+(Inter!C30/1.645)^2+(Foreign!C30/1.645)^2))*1.645)</f>
        <v>20</v>
      </c>
      <c r="D30" s="19">
        <f t="shared" si="3"/>
        <v>2.82326369282891E-3</v>
      </c>
      <c r="E30" s="17">
        <f>Intra!E30+Inter!E30+Foreign!E30</f>
        <v>13</v>
      </c>
      <c r="F30" s="18">
        <f>((SQRT((Intra!F30/1.645)^2+(Inter!F30/1.645)^2+(Foreign!F30/1.645)^2))*1.645)</f>
        <v>22</v>
      </c>
      <c r="G30" s="19">
        <f t="shared" si="4"/>
        <v>5.001923816852636E-3</v>
      </c>
      <c r="H30" s="17">
        <f>Intra!H30+Inter!H30+Foreign!H30</f>
        <v>-3</v>
      </c>
      <c r="I30" s="22">
        <f>((SQRT((Intra!I30/1.645)^2+(Inter!I30/1.645)^2+(Foreign!I30/1.645)^2))*1.645)</f>
        <v>29.732137494637012</v>
      </c>
    </row>
    <row r="31" spans="1:9" s="5" customFormat="1" x14ac:dyDescent="0.3">
      <c r="A31" s="35" t="s">
        <v>39</v>
      </c>
      <c r="B31" s="17">
        <f>Intra!B31+Inter!B31+Foreign!B31</f>
        <v>40</v>
      </c>
      <c r="C31" s="18">
        <f>((SQRT((Intra!C31/1.645)^2+(Inter!C31/1.645)^2+(Foreign!C31/1.645)^2))*1.645)</f>
        <v>31</v>
      </c>
      <c r="D31" s="19">
        <f t="shared" si="3"/>
        <v>1.129305477131564E-2</v>
      </c>
      <c r="E31" s="17">
        <f>Intra!E31+Inter!E31+Foreign!E31</f>
        <v>24</v>
      </c>
      <c r="F31" s="18">
        <f>((SQRT((Intra!F31/1.645)^2+(Inter!F31/1.645)^2+(Foreign!F31/1.645)^2))*1.645)</f>
        <v>29.206163733020464</v>
      </c>
      <c r="G31" s="19">
        <f t="shared" si="4"/>
        <v>9.2343208926510198E-3</v>
      </c>
      <c r="H31" s="17">
        <f>Intra!H31+Inter!H31+Foreign!H31</f>
        <v>16</v>
      </c>
      <c r="I31" s="22">
        <f>((SQRT((Intra!I31/1.645)^2+(Inter!I31/1.645)^2+(Foreign!I31/1.645)^2))*1.645)</f>
        <v>42.591078878093704</v>
      </c>
    </row>
    <row r="32" spans="1:9" s="5" customFormat="1" x14ac:dyDescent="0.3">
      <c r="A32" s="34" t="s">
        <v>38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14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18</v>
      </c>
      <c r="B35" s="17">
        <f>Intra!B35+Inter!B35+Foreign!B35</f>
        <v>3542</v>
      </c>
      <c r="C35" s="18">
        <f>((SQRT((Intra!C35/1.645)^2+(Inter!C35/1.645)^2+(Foreign!C35/1.645)^2))*1.645)</f>
        <v>446.93735578937685</v>
      </c>
      <c r="D35" s="19">
        <f>B35/B$35</f>
        <v>1</v>
      </c>
      <c r="E35" s="17">
        <f>Intra!E35+Inter!E35+Foreign!E35</f>
        <v>2599</v>
      </c>
      <c r="F35" s="18">
        <f>((SQRT((Intra!F35/1.645)^2+(Inter!F35/1.645)^2+(Foreign!F35/1.645)^2))*1.645)</f>
        <v>582.5495687063891</v>
      </c>
      <c r="G35" s="19">
        <f>E35/E$35</f>
        <v>1</v>
      </c>
      <c r="H35" s="17">
        <f>Intra!H35+Inter!H35+Foreign!H35</f>
        <v>943</v>
      </c>
      <c r="I35" s="22">
        <f>((SQRT((Intra!I35/1.645)^2+(Inter!I35/1.645)^2+(Foreign!I35/1.645)^2))*1.645)</f>
        <v>734.24587162611942</v>
      </c>
    </row>
    <row r="36" spans="1:9" ht="28.8" x14ac:dyDescent="0.3">
      <c r="A36" s="20" t="s">
        <v>40</v>
      </c>
      <c r="B36" s="17">
        <f>Intra!B36+Inter!B36+Foreign!B36</f>
        <v>3314</v>
      </c>
      <c r="C36" s="18">
        <f>((SQRT((Intra!C36/1.645)^2+(Inter!C36/1.645)^2+(Foreign!C36/1.645)^2))*1.645)</f>
        <v>438.31837743813566</v>
      </c>
      <c r="D36" s="19">
        <f t="shared" ref="D36:D39" si="5">B36/B$35</f>
        <v>0.93562958780350081</v>
      </c>
      <c r="E36" s="17">
        <f>Intra!E36+Inter!E36+Foreign!E36</f>
        <v>2506</v>
      </c>
      <c r="F36" s="18">
        <f>((SQRT((Intra!F36/1.645)^2+(Inter!F36/1.645)^2+(Foreign!F36/1.645)^2))*1.645)</f>
        <v>579.41004478693685</v>
      </c>
      <c r="G36" s="19">
        <f t="shared" ref="G36:G39" si="6">E36/E$35</f>
        <v>0.96421700654097731</v>
      </c>
      <c r="H36" s="17">
        <f>Intra!H36+Inter!H36+Foreign!H36</f>
        <v>808</v>
      </c>
      <c r="I36" s="22">
        <f>((SQRT((Intra!I36/1.645)^2+(Inter!I36/1.645)^2+(Foreign!I36/1.645)^2))*1.645)</f>
        <v>726.52529205802614</v>
      </c>
    </row>
    <row r="37" spans="1:9" ht="28.8" x14ac:dyDescent="0.3">
      <c r="A37" s="20" t="s">
        <v>41</v>
      </c>
      <c r="B37" s="17">
        <f>Intra!B37+Inter!B37+Foreign!B37</f>
        <v>104</v>
      </c>
      <c r="C37" s="18">
        <f>((SQRT((Intra!C37/1.645)^2+(Inter!C37/1.645)^2+(Foreign!C37/1.645)^2))*1.645)</f>
        <v>58.172158288995952</v>
      </c>
      <c r="D37" s="19">
        <f t="shared" si="5"/>
        <v>2.9361942405420668E-2</v>
      </c>
      <c r="E37" s="17">
        <f>Intra!E37+Inter!E37+Foreign!E37</f>
        <v>29</v>
      </c>
      <c r="F37" s="18">
        <f>((SQRT((Intra!F37/1.645)^2+(Inter!F37/1.645)^2+(Foreign!F37/1.645)^2))*1.645)</f>
        <v>33</v>
      </c>
      <c r="G37" s="19">
        <f t="shared" si="6"/>
        <v>1.1158137745286649E-2</v>
      </c>
      <c r="H37" s="17">
        <f>Intra!H37+Inter!H37+Foreign!H37</f>
        <v>75</v>
      </c>
      <c r="I37" s="22">
        <f>((SQRT((Intra!I37/1.645)^2+(Inter!I37/1.645)^2+(Foreign!I37/1.645)^2))*1.645)</f>
        <v>66.880490428823862</v>
      </c>
    </row>
    <row r="38" spans="1:9" ht="28.8" x14ac:dyDescent="0.3">
      <c r="A38" s="20" t="s">
        <v>42</v>
      </c>
      <c r="B38" s="17">
        <f>Intra!B38+Inter!B38+Foreign!B38</f>
        <v>58</v>
      </c>
      <c r="C38" s="18">
        <f>((SQRT((Intra!C38/1.645)^2+(Inter!C38/1.645)^2+(Foreign!C38/1.645)^2))*1.645)</f>
        <v>41.593268686170845</v>
      </c>
      <c r="D38" s="19">
        <f t="shared" si="5"/>
        <v>1.637492941840768E-2</v>
      </c>
      <c r="E38" s="17">
        <f>Intra!E38+Inter!E38+Foreign!E38</f>
        <v>10</v>
      </c>
      <c r="F38" s="18">
        <f>((SQRT((Intra!F38/1.645)^2+(Inter!F38/1.645)^2+(Foreign!F38/1.645)^2))*1.645)</f>
        <v>18</v>
      </c>
      <c r="G38" s="19">
        <f t="shared" si="6"/>
        <v>3.8476337052712581E-3</v>
      </c>
      <c r="H38" s="17">
        <f>Intra!H38+Inter!H38+Foreign!H38</f>
        <v>48</v>
      </c>
      <c r="I38" s="22">
        <f>((SQRT((Intra!I38/1.645)^2+(Inter!I38/1.645)^2+(Foreign!I38/1.645)^2))*1.645)</f>
        <v>45.32107677449865</v>
      </c>
    </row>
    <row r="39" spans="1:9" ht="28.8" x14ac:dyDescent="0.3">
      <c r="A39" s="24" t="s">
        <v>43</v>
      </c>
      <c r="B39" s="25">
        <f>Intra!B39+Inter!B39+Foreign!B39</f>
        <v>66</v>
      </c>
      <c r="C39" s="26">
        <f>((SQRT((Intra!C39/1.645)^2+(Inter!C39/1.645)^2+(Foreign!C39/1.645)^2))*1.645)</f>
        <v>47.634021455258214</v>
      </c>
      <c r="D39" s="27">
        <f t="shared" si="5"/>
        <v>1.8633540372670808E-2</v>
      </c>
      <c r="E39" s="25">
        <f>Intra!E39+Inter!E39+Foreign!E39</f>
        <v>54</v>
      </c>
      <c r="F39" s="26">
        <f>((SQRT((Intra!F39/1.645)^2+(Inter!F39/1.645)^2+(Foreign!F39/1.645)^2))*1.645)</f>
        <v>41</v>
      </c>
      <c r="G39" s="27">
        <f t="shared" si="6"/>
        <v>2.0777222008464793E-2</v>
      </c>
      <c r="H39" s="25">
        <f>Intra!H39+Inter!H39+Foreign!H39</f>
        <v>12</v>
      </c>
      <c r="I39" s="28">
        <f>((SQRT((Intra!I39/1.645)^2+(Inter!I39/1.645)^2+(Foreign!I39/1.645)^2))*1.645)</f>
        <v>62.849025449882681</v>
      </c>
    </row>
    <row r="41" spans="1:9" x14ac:dyDescent="0.3">
      <c r="A41" s="7" t="s">
        <v>5</v>
      </c>
    </row>
    <row r="42" spans="1:9" ht="28.95" customHeight="1" x14ac:dyDescent="0.3">
      <c r="A42" s="55" t="s">
        <v>12</v>
      </c>
      <c r="B42" s="55"/>
      <c r="C42" s="55"/>
      <c r="D42" s="55"/>
      <c r="E42" s="55"/>
      <c r="F42" s="55"/>
      <c r="G42" s="55"/>
      <c r="H42" s="55"/>
      <c r="I42" s="55"/>
    </row>
    <row r="43" spans="1:9" x14ac:dyDescent="0.3">
      <c r="A43" s="9" t="s">
        <v>17</v>
      </c>
    </row>
    <row r="44" spans="1:9" x14ac:dyDescent="0.3">
      <c r="A44" s="7" t="s">
        <v>13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44140625" style="1" customWidth="1"/>
    <col min="10" max="16384" width="8.88671875" style="1"/>
  </cols>
  <sheetData>
    <row r="2" spans="1:9" x14ac:dyDescent="0.3">
      <c r="A2" s="62"/>
      <c r="B2" s="62"/>
      <c r="C2" s="62"/>
      <c r="D2" s="62"/>
      <c r="E2" s="62"/>
      <c r="F2" s="62"/>
      <c r="G2" s="62"/>
      <c r="H2" s="62"/>
      <c r="I2" s="62"/>
    </row>
    <row r="3" spans="1:9" ht="15.6" x14ac:dyDescent="0.3">
      <c r="A3" s="2" t="str">
        <f>Total!A3</f>
        <v>Allegany County</v>
      </c>
      <c r="B3" s="61" t="s">
        <v>46</v>
      </c>
      <c r="C3" s="61"/>
      <c r="D3" s="61"/>
      <c r="E3" s="61"/>
      <c r="F3" s="61"/>
      <c r="G3" s="61"/>
      <c r="H3" s="61"/>
      <c r="I3" s="61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8" t="s">
        <v>0</v>
      </c>
      <c r="C5" s="59"/>
      <c r="D5" s="60"/>
      <c r="E5" s="58" t="s">
        <v>11</v>
      </c>
      <c r="F5" s="59"/>
      <c r="G5" s="60"/>
      <c r="H5" s="58" t="s">
        <v>1</v>
      </c>
      <c r="I5" s="60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2170</v>
      </c>
      <c r="C8" s="48">
        <v>331</v>
      </c>
      <c r="D8" s="19">
        <f>B8/B$8</f>
        <v>1</v>
      </c>
      <c r="E8" s="15">
        <v>1635</v>
      </c>
      <c r="F8" s="48">
        <v>452</v>
      </c>
      <c r="G8" s="19">
        <f t="shared" ref="G8:G10" si="0">E8/E$8</f>
        <v>1</v>
      </c>
      <c r="H8" s="38">
        <f t="shared" ref="H8:H11" si="1">B8-E8</f>
        <v>535</v>
      </c>
      <c r="I8" s="39">
        <f>((SQRT((C8/1.645)^2+(F8/1.645)^2)))*1.645</f>
        <v>560.23655717919723</v>
      </c>
    </row>
    <row r="9" spans="1:9" x14ac:dyDescent="0.3">
      <c r="A9" s="32" t="str">
        <f>Total!A9</f>
        <v>Speak only English</v>
      </c>
      <c r="B9" s="15">
        <v>1924</v>
      </c>
      <c r="C9" s="48">
        <v>317</v>
      </c>
      <c r="D9" s="19">
        <f>B9/B$8</f>
        <v>0.88663594470046081</v>
      </c>
      <c r="E9" s="15">
        <v>1383</v>
      </c>
      <c r="F9" s="48">
        <v>410</v>
      </c>
      <c r="G9" s="19">
        <f t="shared" si="0"/>
        <v>0.84587155963302751</v>
      </c>
      <c r="H9" s="38">
        <f t="shared" si="1"/>
        <v>541</v>
      </c>
      <c r="I9" s="39">
        <f t="shared" ref="I9:I11" si="2">((SQRT((C9/1.645)^2+(F9/1.645)^2)))*1.645</f>
        <v>518.25572838126936</v>
      </c>
    </row>
    <row r="10" spans="1:9" ht="28.8" x14ac:dyDescent="0.3">
      <c r="A10" s="32" t="str">
        <f>Total!A10</f>
        <v>Speak a language other than English, speak English "very well"</v>
      </c>
      <c r="B10" s="15">
        <v>229</v>
      </c>
      <c r="C10" s="48">
        <v>93</v>
      </c>
      <c r="D10" s="19">
        <f>B10/B$8</f>
        <v>0.1055299539170507</v>
      </c>
      <c r="E10" s="15">
        <v>209</v>
      </c>
      <c r="F10" s="48">
        <v>186</v>
      </c>
      <c r="G10" s="19">
        <f t="shared" si="0"/>
        <v>0.12782874617737003</v>
      </c>
      <c r="H10" s="38">
        <f t="shared" si="1"/>
        <v>20</v>
      </c>
      <c r="I10" s="39">
        <f t="shared" si="2"/>
        <v>207.95432190748045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17</v>
      </c>
      <c r="C11" s="48">
        <v>23</v>
      </c>
      <c r="D11" s="19">
        <f>B11/B$8</f>
        <v>7.8341013824884797E-3</v>
      </c>
      <c r="E11" s="15">
        <v>43</v>
      </c>
      <c r="F11" s="48">
        <v>39</v>
      </c>
      <c r="G11" s="19">
        <f>E11/E$8</f>
        <v>2.6299694189602447E-2</v>
      </c>
      <c r="H11" s="38">
        <f t="shared" si="1"/>
        <v>-26</v>
      </c>
      <c r="I11" s="39">
        <f t="shared" si="2"/>
        <v>45.276925690687079</v>
      </c>
    </row>
    <row r="12" spans="1:9" x14ac:dyDescent="0.3">
      <c r="A12" s="41"/>
      <c r="B12" s="17" t="s">
        <v>44</v>
      </c>
      <c r="C12" s="18" t="s">
        <v>44</v>
      </c>
      <c r="D12" s="22"/>
      <c r="E12" s="17"/>
      <c r="F12" s="18"/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44</v>
      </c>
      <c r="C13" s="12" t="s">
        <v>44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9">
        <v>2181</v>
      </c>
      <c r="C14" s="50">
        <v>331</v>
      </c>
      <c r="D14" s="19">
        <f>B14/B$14</f>
        <v>1</v>
      </c>
      <c r="E14" s="51">
        <v>1683</v>
      </c>
      <c r="F14" s="51">
        <v>454.02643094868392</v>
      </c>
      <c r="G14" s="19">
        <f>E14/E$14</f>
        <v>1</v>
      </c>
      <c r="H14" s="17">
        <f t="shared" ref="H14:H20" si="3">B14-E14</f>
        <v>498</v>
      </c>
      <c r="I14" s="22">
        <f t="shared" ref="I14:I20" si="4">((SQRT((C14/1.645)^2+(F14/1.645)^2)))*1.645</f>
        <v>561.87276139709786</v>
      </c>
    </row>
    <row r="15" spans="1:9" ht="28.8" x14ac:dyDescent="0.3">
      <c r="A15" s="32" t="str">
        <f>Total!A15</f>
        <v>Same state as current residence and residence 1 year ago</v>
      </c>
      <c r="B15" s="49">
        <v>1643</v>
      </c>
      <c r="C15" s="50">
        <v>297</v>
      </c>
      <c r="D15" s="19">
        <f>B15/B$14</f>
        <v>0.7533241632278771</v>
      </c>
      <c r="E15" s="51">
        <v>850</v>
      </c>
      <c r="F15" s="51">
        <v>375.09465472064511</v>
      </c>
      <c r="G15" s="19">
        <f>E15/E$14</f>
        <v>0.50505050505050508</v>
      </c>
      <c r="H15" s="17">
        <f t="shared" si="3"/>
        <v>793</v>
      </c>
      <c r="I15" s="22">
        <f t="shared" si="4"/>
        <v>478.44017389847181</v>
      </c>
    </row>
    <row r="16" spans="1:9" ht="28.8" x14ac:dyDescent="0.3">
      <c r="A16" s="32" t="str">
        <f>Total!A16</f>
        <v>Same state as current residence, different state from residence 1 year ago</v>
      </c>
      <c r="B16" s="49">
        <v>0</v>
      </c>
      <c r="C16" s="50">
        <v>0</v>
      </c>
      <c r="D16" s="19">
        <f t="shared" ref="D16:D32" si="5">B16/B$14</f>
        <v>0</v>
      </c>
      <c r="E16" s="51">
        <v>0</v>
      </c>
      <c r="F16" s="51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9">
        <v>0</v>
      </c>
      <c r="C17" s="50">
        <v>0</v>
      </c>
      <c r="D17" s="19">
        <f t="shared" si="5"/>
        <v>0</v>
      </c>
      <c r="E17" s="51">
        <v>0</v>
      </c>
      <c r="F17" s="51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9">
        <v>459</v>
      </c>
      <c r="C18" s="50">
        <v>137</v>
      </c>
      <c r="D18" s="19">
        <f t="shared" si="5"/>
        <v>0.21045392022008252</v>
      </c>
      <c r="E18" s="51">
        <v>744</v>
      </c>
      <c r="F18" s="51">
        <v>249.82393800434733</v>
      </c>
      <c r="G18" s="19">
        <f t="shared" si="6"/>
        <v>0.44206773618538325</v>
      </c>
      <c r="H18" s="17">
        <f t="shared" si="3"/>
        <v>-285</v>
      </c>
      <c r="I18" s="22">
        <f t="shared" si="4"/>
        <v>284.92279656075254</v>
      </c>
    </row>
    <row r="19" spans="1:9" x14ac:dyDescent="0.3">
      <c r="A19" s="32" t="str">
        <f>Total!A19</f>
        <v>Born in U.S. Island Area</v>
      </c>
      <c r="B19" s="49">
        <v>0</v>
      </c>
      <c r="C19" s="50">
        <v>0</v>
      </c>
      <c r="D19" s="19">
        <f t="shared" si="5"/>
        <v>0</v>
      </c>
      <c r="E19" s="51">
        <v>0</v>
      </c>
      <c r="F19" s="51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9">
        <v>0</v>
      </c>
      <c r="C20" s="50">
        <v>0</v>
      </c>
      <c r="D20" s="19">
        <f t="shared" si="5"/>
        <v>0</v>
      </c>
      <c r="E20" s="51">
        <v>4</v>
      </c>
      <c r="F20" s="51">
        <v>7</v>
      </c>
      <c r="G20" s="19">
        <f t="shared" si="6"/>
        <v>2.3767082590612004E-3</v>
      </c>
      <c r="H20" s="17">
        <f t="shared" si="3"/>
        <v>-4</v>
      </c>
      <c r="I20" s="22">
        <f t="shared" si="4"/>
        <v>7</v>
      </c>
    </row>
    <row r="21" spans="1:9" s="5" customFormat="1" x14ac:dyDescent="0.3">
      <c r="A21" s="32" t="str">
        <f>Total!A21</f>
        <v>Born in remainder of Europe</v>
      </c>
      <c r="B21" s="49">
        <v>5</v>
      </c>
      <c r="C21" s="50">
        <v>11</v>
      </c>
      <c r="D21" s="19">
        <f t="shared" si="5"/>
        <v>2.2925263640531865E-3</v>
      </c>
      <c r="E21" s="51">
        <v>0</v>
      </c>
      <c r="F21" s="51">
        <v>0</v>
      </c>
      <c r="G21" s="19">
        <f t="shared" si="6"/>
        <v>0</v>
      </c>
      <c r="H21" s="17">
        <f t="shared" ref="H21:H32" si="7">B21-E21</f>
        <v>5</v>
      </c>
      <c r="I21" s="22">
        <f t="shared" ref="I21:I32" si="8">((SQRT((C21/1.645)^2+(F21/1.645)^2)))*1.645</f>
        <v>11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9">
        <v>7</v>
      </c>
      <c r="C22" s="50">
        <v>16</v>
      </c>
      <c r="D22" s="19">
        <f t="shared" si="5"/>
        <v>3.2095369096744614E-3</v>
      </c>
      <c r="E22" s="51">
        <v>0</v>
      </c>
      <c r="F22" s="51">
        <v>0</v>
      </c>
      <c r="G22" s="19">
        <f t="shared" si="6"/>
        <v>0</v>
      </c>
      <c r="H22" s="17">
        <f t="shared" si="7"/>
        <v>7</v>
      </c>
      <c r="I22" s="22">
        <f t="shared" si="8"/>
        <v>16</v>
      </c>
    </row>
    <row r="23" spans="1:9" s="5" customFormat="1" x14ac:dyDescent="0.3">
      <c r="A23" s="32" t="str">
        <f>Total!A23</f>
        <v>Born in India</v>
      </c>
      <c r="B23" s="49">
        <v>0</v>
      </c>
      <c r="C23" s="50">
        <v>0</v>
      </c>
      <c r="D23" s="19">
        <f t="shared" si="5"/>
        <v>0</v>
      </c>
      <c r="E23" s="51">
        <v>0</v>
      </c>
      <c r="F23" s="51">
        <v>0</v>
      </c>
      <c r="G23" s="19">
        <f t="shared" si="6"/>
        <v>0</v>
      </c>
      <c r="H23" s="17">
        <f t="shared" si="7"/>
        <v>0</v>
      </c>
      <c r="I23" s="22">
        <f t="shared" si="8"/>
        <v>0</v>
      </c>
    </row>
    <row r="24" spans="1:9" s="5" customFormat="1" x14ac:dyDescent="0.3">
      <c r="A24" s="32" t="str">
        <f>Total!A24</f>
        <v>Born in the Philippines</v>
      </c>
      <c r="B24" s="49">
        <v>0</v>
      </c>
      <c r="C24" s="50">
        <v>0</v>
      </c>
      <c r="D24" s="19">
        <f t="shared" si="5"/>
        <v>0</v>
      </c>
      <c r="E24" s="51">
        <v>0</v>
      </c>
      <c r="F24" s="51">
        <v>0</v>
      </c>
      <c r="G24" s="19">
        <f t="shared" si="6"/>
        <v>0</v>
      </c>
      <c r="H24" s="17">
        <f t="shared" si="7"/>
        <v>0</v>
      </c>
      <c r="I24" s="22">
        <f t="shared" si="8"/>
        <v>0</v>
      </c>
    </row>
    <row r="25" spans="1:9" s="5" customFormat="1" x14ac:dyDescent="0.3">
      <c r="A25" s="32" t="str">
        <f>Total!A25</f>
        <v>Born in remainder of Asia</v>
      </c>
      <c r="B25" s="49">
        <v>16</v>
      </c>
      <c r="C25" s="50">
        <v>22</v>
      </c>
      <c r="D25" s="19">
        <f t="shared" si="5"/>
        <v>7.336084364970197E-3</v>
      </c>
      <c r="E25" s="51">
        <v>42</v>
      </c>
      <c r="F25" s="51">
        <v>39.560080889704963</v>
      </c>
      <c r="G25" s="19">
        <f t="shared" si="6"/>
        <v>2.4955436720142603E-2</v>
      </c>
      <c r="H25" s="17">
        <f t="shared" si="7"/>
        <v>-26</v>
      </c>
      <c r="I25" s="22">
        <f t="shared" si="8"/>
        <v>45.265881191025102</v>
      </c>
    </row>
    <row r="26" spans="1:9" s="5" customFormat="1" x14ac:dyDescent="0.3">
      <c r="A26" s="32" t="str">
        <f>Total!A26</f>
        <v>Born in Northern America</v>
      </c>
      <c r="B26" s="49">
        <v>0</v>
      </c>
      <c r="C26" s="50">
        <v>0</v>
      </c>
      <c r="D26" s="19">
        <f t="shared" si="5"/>
        <v>0</v>
      </c>
      <c r="E26" s="51">
        <v>0</v>
      </c>
      <c r="F26" s="51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9">
        <v>0</v>
      </c>
      <c r="C27" s="50">
        <v>0</v>
      </c>
      <c r="D27" s="19">
        <f t="shared" si="5"/>
        <v>0</v>
      </c>
      <c r="E27" s="51">
        <v>0</v>
      </c>
      <c r="F27" s="51">
        <v>0</v>
      </c>
      <c r="G27" s="19">
        <f t="shared" si="6"/>
        <v>0</v>
      </c>
      <c r="H27" s="17">
        <f t="shared" si="7"/>
        <v>0</v>
      </c>
      <c r="I27" s="22">
        <f t="shared" si="8"/>
        <v>0</v>
      </c>
    </row>
    <row r="28" spans="1:9" s="5" customFormat="1" x14ac:dyDescent="0.3">
      <c r="A28" s="32" t="str">
        <f>Total!A28</f>
        <v>Born in remainder of Central America</v>
      </c>
      <c r="B28" s="49">
        <v>11</v>
      </c>
      <c r="C28" s="50">
        <v>21</v>
      </c>
      <c r="D28" s="19">
        <f t="shared" si="5"/>
        <v>5.0435580009170105E-3</v>
      </c>
      <c r="E28" s="51">
        <v>0</v>
      </c>
      <c r="F28" s="51">
        <v>0</v>
      </c>
      <c r="G28" s="19">
        <f t="shared" si="6"/>
        <v>0</v>
      </c>
      <c r="H28" s="17">
        <f t="shared" si="7"/>
        <v>11</v>
      </c>
      <c r="I28" s="22">
        <f t="shared" si="8"/>
        <v>21</v>
      </c>
    </row>
    <row r="29" spans="1:9" s="5" customFormat="1" x14ac:dyDescent="0.3">
      <c r="A29" s="32" t="str">
        <f>Total!A29</f>
        <v>Born in the Caribbean</v>
      </c>
      <c r="B29" s="49">
        <v>0</v>
      </c>
      <c r="C29" s="50">
        <v>0</v>
      </c>
      <c r="D29" s="19">
        <f t="shared" si="5"/>
        <v>0</v>
      </c>
      <c r="E29" s="51">
        <v>6</v>
      </c>
      <c r="F29" s="51">
        <v>9</v>
      </c>
      <c r="G29" s="19">
        <f t="shared" si="6"/>
        <v>3.5650623885918001E-3</v>
      </c>
      <c r="H29" s="17">
        <f t="shared" si="7"/>
        <v>-6</v>
      </c>
      <c r="I29" s="22">
        <f t="shared" si="8"/>
        <v>9</v>
      </c>
    </row>
    <row r="30" spans="1:9" s="5" customFormat="1" x14ac:dyDescent="0.3">
      <c r="A30" s="42" t="str">
        <f>Total!A30</f>
        <v>Born in South America</v>
      </c>
      <c r="B30" s="49">
        <v>0</v>
      </c>
      <c r="C30" s="50">
        <v>0</v>
      </c>
      <c r="D30" s="19">
        <f t="shared" si="5"/>
        <v>0</v>
      </c>
      <c r="E30" s="51">
        <v>13</v>
      </c>
      <c r="F30" s="51">
        <v>22</v>
      </c>
      <c r="G30" s="19">
        <f t="shared" si="6"/>
        <v>7.7243018419489006E-3</v>
      </c>
      <c r="H30" s="17">
        <f t="shared" si="7"/>
        <v>-13</v>
      </c>
      <c r="I30" s="22">
        <f t="shared" si="8"/>
        <v>22</v>
      </c>
    </row>
    <row r="31" spans="1:9" s="5" customFormat="1" x14ac:dyDescent="0.3">
      <c r="A31" s="40" t="str">
        <f>Total!A31</f>
        <v>Born in Africa</v>
      </c>
      <c r="B31" s="49">
        <v>40</v>
      </c>
      <c r="C31" s="50">
        <v>31</v>
      </c>
      <c r="D31" s="19">
        <f t="shared" si="5"/>
        <v>1.8340210912425492E-2</v>
      </c>
      <c r="E31" s="51">
        <v>24</v>
      </c>
      <c r="F31" s="51">
        <v>29.206163733020464</v>
      </c>
      <c r="G31" s="19">
        <f t="shared" si="6"/>
        <v>1.4260249554367201E-2</v>
      </c>
      <c r="H31" s="17">
        <f t="shared" si="7"/>
        <v>16</v>
      </c>
      <c r="I31" s="22">
        <f t="shared" si="8"/>
        <v>42.591078878093704</v>
      </c>
    </row>
    <row r="32" spans="1:9" s="5" customFormat="1" x14ac:dyDescent="0.3">
      <c r="A32" s="42" t="str">
        <f>Total!A32</f>
        <v>Born in Oceania or At Sea</v>
      </c>
      <c r="B32" s="49">
        <v>0</v>
      </c>
      <c r="C32" s="50">
        <v>0</v>
      </c>
      <c r="D32" s="19">
        <f t="shared" si="5"/>
        <v>0</v>
      </c>
      <c r="E32" s="51">
        <v>0</v>
      </c>
      <c r="F32" s="51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6"/>
      <c r="B33" s="17" t="s">
        <v>44</v>
      </c>
      <c r="C33" s="18" t="s">
        <v>44</v>
      </c>
      <c r="D33" s="23"/>
      <c r="E33" s="17"/>
      <c r="F33" s="18"/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44</v>
      </c>
      <c r="C34" s="18" t="s">
        <v>44</v>
      </c>
      <c r="D34" s="13"/>
      <c r="E34" s="17"/>
      <c r="F34" s="18"/>
      <c r="G34" s="13"/>
      <c r="H34" s="4"/>
      <c r="I34" s="13"/>
    </row>
    <row r="35" spans="1:9" x14ac:dyDescent="0.3">
      <c r="A35" s="31" t="str">
        <f>Total!A35</f>
        <v>Total</v>
      </c>
      <c r="B35" s="17">
        <v>2181</v>
      </c>
      <c r="C35" s="18">
        <v>333</v>
      </c>
      <c r="D35" s="19">
        <f>B35/B$35</f>
        <v>1</v>
      </c>
      <c r="E35" s="17">
        <v>1683</v>
      </c>
      <c r="F35" s="18">
        <v>458</v>
      </c>
      <c r="G35" s="19">
        <f>E35/E$35</f>
        <v>1</v>
      </c>
      <c r="H35" s="17">
        <f t="shared" ref="H35:H39" si="9">B35-E35</f>
        <v>498</v>
      </c>
      <c r="I35" s="22">
        <f t="shared" ref="I35:I39" si="10">((SQRT((C35/1.645)^2+(F35/1.645)^2)))*1.645</f>
        <v>566.26230670953191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2096</v>
      </c>
      <c r="C36" s="18">
        <v>329</v>
      </c>
      <c r="D36" s="19">
        <f t="shared" ref="D36:D39" si="11">B36/B$35</f>
        <v>0.96102705181109582</v>
      </c>
      <c r="E36" s="17">
        <v>1590</v>
      </c>
      <c r="F36" s="18">
        <v>454</v>
      </c>
      <c r="G36" s="19">
        <f t="shared" ref="G36:G39" si="12">E36/E$35</f>
        <v>0.94474153297682706</v>
      </c>
      <c r="H36" s="17">
        <f t="shared" si="9"/>
        <v>506</v>
      </c>
      <c r="I36" s="22">
        <f t="shared" si="10"/>
        <v>560.67548546373962</v>
      </c>
    </row>
    <row r="37" spans="1:9" ht="28.8" x14ac:dyDescent="0.3">
      <c r="A37" s="32" t="str">
        <f>Total!A37</f>
        <v>Entered the United States (or Puerto Rico) 5 years ago or less</v>
      </c>
      <c r="B37" s="17">
        <v>16</v>
      </c>
      <c r="C37" s="18">
        <v>18</v>
      </c>
      <c r="D37" s="19">
        <f t="shared" si="11"/>
        <v>7.336084364970197E-3</v>
      </c>
      <c r="E37" s="17">
        <v>29</v>
      </c>
      <c r="F37" s="18">
        <v>33</v>
      </c>
      <c r="G37" s="19">
        <f t="shared" si="12"/>
        <v>1.72311348781937E-2</v>
      </c>
      <c r="H37" s="17">
        <f t="shared" si="9"/>
        <v>-13</v>
      </c>
      <c r="I37" s="22">
        <f t="shared" si="10"/>
        <v>37.589892258425003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45</v>
      </c>
      <c r="C38" s="18">
        <v>37</v>
      </c>
      <c r="D38" s="19">
        <f t="shared" si="11"/>
        <v>2.0632737276478678E-2</v>
      </c>
      <c r="E38" s="17">
        <v>10</v>
      </c>
      <c r="F38" s="18">
        <v>18</v>
      </c>
      <c r="G38" s="19">
        <f t="shared" si="12"/>
        <v>5.9417706476530005E-3</v>
      </c>
      <c r="H38" s="17">
        <f t="shared" si="9"/>
        <v>35</v>
      </c>
      <c r="I38" s="22">
        <f t="shared" si="10"/>
        <v>41.146081222881975</v>
      </c>
    </row>
    <row r="39" spans="1:9" ht="28.8" x14ac:dyDescent="0.3">
      <c r="A39" s="47" t="str">
        <f>Total!A39</f>
        <v>Entered the United States (or Puerto Rico) 16 years ago or more</v>
      </c>
      <c r="B39" s="25">
        <v>24</v>
      </c>
      <c r="C39" s="26">
        <v>30</v>
      </c>
      <c r="D39" s="27">
        <f t="shared" si="11"/>
        <v>1.1004126547455296E-2</v>
      </c>
      <c r="E39" s="25">
        <v>54</v>
      </c>
      <c r="F39" s="26">
        <v>41</v>
      </c>
      <c r="G39" s="27">
        <f t="shared" si="12"/>
        <v>3.2085561497326207E-2</v>
      </c>
      <c r="H39" s="25">
        <f t="shared" si="9"/>
        <v>-30</v>
      </c>
      <c r="I39" s="28">
        <f t="shared" si="10"/>
        <v>50.803543183522159</v>
      </c>
    </row>
    <row r="41" spans="1:9" x14ac:dyDescent="0.3">
      <c r="A41" s="7" t="s">
        <v>7</v>
      </c>
    </row>
    <row r="42" spans="1:9" ht="30" customHeight="1" x14ac:dyDescent="0.3">
      <c r="A42" s="55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55"/>
      <c r="C42" s="55"/>
      <c r="D42" s="55"/>
      <c r="E42" s="55"/>
      <c r="F42" s="55"/>
      <c r="G42" s="55"/>
      <c r="H42" s="55"/>
      <c r="I42" s="55"/>
    </row>
    <row r="43" spans="1:9" x14ac:dyDescent="0.3">
      <c r="A43" s="55" t="str">
        <f>Total!A43</f>
        <v>*** Sum of migrants by Ability to Speak English will not equal sum of migrants by Place of Birth and Years in United States because of suppressed data.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3">
      <c r="A44" s="55" t="str">
        <f>Total!A44</f>
        <v>Source: 2009 to 2013 American Community Survey. Prepared by the Maryland Department of Planning.</v>
      </c>
      <c r="B44" s="55"/>
      <c r="C44" s="55"/>
      <c r="D44" s="55"/>
      <c r="E44" s="55"/>
      <c r="F44" s="55"/>
      <c r="G44" s="55"/>
      <c r="H44" s="55"/>
      <c r="I44" s="55"/>
    </row>
    <row r="45" spans="1:9" x14ac:dyDescent="0.3">
      <c r="A45" s="55"/>
      <c r="B45" s="55"/>
      <c r="C45" s="55"/>
      <c r="D45" s="55"/>
      <c r="E45" s="55"/>
      <c r="F45" s="55"/>
      <c r="G45" s="55"/>
      <c r="H45" s="55"/>
      <c r="I45" s="55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topLeftCell="A3"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6640625" style="5" customWidth="1"/>
    <col min="10" max="16384" width="8.88671875" style="5"/>
  </cols>
  <sheetData>
    <row r="2" spans="1:9" x14ac:dyDescent="0.3">
      <c r="A2" s="62"/>
      <c r="B2" s="62"/>
      <c r="C2" s="62"/>
      <c r="D2" s="62"/>
      <c r="E2" s="62"/>
      <c r="F2" s="62"/>
      <c r="G2" s="62"/>
      <c r="H2" s="62"/>
      <c r="I2" s="62"/>
    </row>
    <row r="3" spans="1:9" ht="15.6" x14ac:dyDescent="0.3">
      <c r="A3" s="2" t="str">
        <f>Intra!A3</f>
        <v>Allegany County</v>
      </c>
      <c r="B3" s="61" t="s">
        <v>47</v>
      </c>
      <c r="C3" s="61"/>
      <c r="D3" s="61"/>
      <c r="E3" s="61"/>
      <c r="F3" s="61"/>
      <c r="G3" s="61"/>
      <c r="H3" s="61"/>
      <c r="I3" s="61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8" t="s">
        <v>0</v>
      </c>
      <c r="C5" s="59"/>
      <c r="D5" s="60"/>
      <c r="E5" s="58" t="s">
        <v>6</v>
      </c>
      <c r="F5" s="59"/>
      <c r="G5" s="60"/>
      <c r="H5" s="58" t="s">
        <v>1</v>
      </c>
      <c r="I5" s="60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3">
        <v>1205</v>
      </c>
      <c r="C8" s="43">
        <v>284.17600180170035</v>
      </c>
      <c r="D8" s="19">
        <f t="shared" ref="D8" si="0">B8/B$8</f>
        <v>1</v>
      </c>
      <c r="E8" s="44">
        <v>842</v>
      </c>
      <c r="F8" s="44">
        <v>309.24262319415152</v>
      </c>
      <c r="G8" s="19">
        <f t="shared" ref="G8" si="1">E8/E$8</f>
        <v>1</v>
      </c>
      <c r="H8" s="38">
        <f t="shared" ref="H8:H11" si="2">B8-E8</f>
        <v>363</v>
      </c>
      <c r="I8" s="39">
        <f t="shared" ref="I8:I11" si="3">((SQRT((C8/1.645)^2+(F8/1.645)^2)))*1.645</f>
        <v>419.98452352437937</v>
      </c>
    </row>
    <row r="9" spans="1:9" x14ac:dyDescent="0.3">
      <c r="A9" s="32" t="str">
        <f>Total!A9</f>
        <v>Speak only English</v>
      </c>
      <c r="B9" s="43">
        <v>1126</v>
      </c>
      <c r="C9" s="43">
        <v>279.5406947118791</v>
      </c>
      <c r="D9" s="19">
        <f>B9/B$8</f>
        <v>0.93443983402489628</v>
      </c>
      <c r="E9" s="44">
        <v>842</v>
      </c>
      <c r="F9" s="44">
        <v>309.24262319415152</v>
      </c>
      <c r="G9" s="19">
        <f>E9/E$8</f>
        <v>1</v>
      </c>
      <c r="H9" s="38">
        <f t="shared" si="2"/>
        <v>284</v>
      </c>
      <c r="I9" s="39">
        <f t="shared" si="3"/>
        <v>416.86208750616788</v>
      </c>
    </row>
    <row r="10" spans="1:9" ht="28.8" x14ac:dyDescent="0.3">
      <c r="A10" s="32" t="str">
        <f>Total!A10</f>
        <v>Speak a language other than English, speak English "very well"</v>
      </c>
      <c r="B10" s="43">
        <v>58</v>
      </c>
      <c r="C10" s="43">
        <v>43.358966777357594</v>
      </c>
      <c r="D10" s="19">
        <f>B10/B$8</f>
        <v>4.8132780082987554E-2</v>
      </c>
      <c r="E10" s="44">
        <v>0</v>
      </c>
      <c r="F10" s="44">
        <v>0</v>
      </c>
      <c r="G10" s="19">
        <f>E10/E$8</f>
        <v>0</v>
      </c>
      <c r="H10" s="38">
        <f t="shared" si="2"/>
        <v>58</v>
      </c>
      <c r="I10" s="39">
        <f t="shared" si="3"/>
        <v>43.358966777357594</v>
      </c>
    </row>
    <row r="11" spans="1:9" ht="28.8" x14ac:dyDescent="0.3">
      <c r="A11" s="32" t="str">
        <f>Total!A11</f>
        <v>Speak a language other than English, speak English less than "very well"</v>
      </c>
      <c r="B11" s="43">
        <v>21</v>
      </c>
      <c r="C11" s="43">
        <v>27.073972741361768</v>
      </c>
      <c r="D11" s="19">
        <f>B11/B$8</f>
        <v>1.7427385892116183E-2</v>
      </c>
      <c r="E11" s="44">
        <v>0</v>
      </c>
      <c r="F11" s="44">
        <v>0</v>
      </c>
      <c r="G11" s="19">
        <f>E11/E$8</f>
        <v>0</v>
      </c>
      <c r="H11" s="38">
        <f t="shared" si="2"/>
        <v>21</v>
      </c>
      <c r="I11" s="39">
        <f t="shared" si="3"/>
        <v>27.073972741361768</v>
      </c>
    </row>
    <row r="12" spans="1:9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/>
      <c r="C13" s="12"/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52">
        <v>1243</v>
      </c>
      <c r="C14" s="52">
        <v>252.89128098849116</v>
      </c>
      <c r="D14" s="19">
        <f>B14/B$14</f>
        <v>1</v>
      </c>
      <c r="E14" s="53">
        <v>916</v>
      </c>
      <c r="F14" s="53">
        <v>335.77224423707207</v>
      </c>
      <c r="G14" s="19">
        <f>E14/E$14</f>
        <v>1</v>
      </c>
      <c r="H14" s="17">
        <f t="shared" ref="H14:H32" si="4">B14-E14</f>
        <v>327</v>
      </c>
      <c r="I14" s="22">
        <f t="shared" ref="I14:I32" si="5">((SQRT((C14/1.645)^2+(F14/1.645)^2)))*1.645</f>
        <v>420.35342272901738</v>
      </c>
    </row>
    <row r="15" spans="1:9" ht="28.8" x14ac:dyDescent="0.3">
      <c r="A15" s="32" t="str">
        <f>Total!A15</f>
        <v>Same state as current residence and residence 1 year ago</v>
      </c>
      <c r="B15" s="52">
        <v>0</v>
      </c>
      <c r="C15" s="52">
        <v>0</v>
      </c>
      <c r="D15" s="19">
        <f>B15/B$14</f>
        <v>0</v>
      </c>
      <c r="E15" s="53">
        <v>0</v>
      </c>
      <c r="F15" s="53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52">
        <v>496</v>
      </c>
      <c r="C16" s="52">
        <v>172.52825855493936</v>
      </c>
      <c r="D16" s="19">
        <f t="shared" ref="D16:D32" si="6">B16/B$14</f>
        <v>0.39903459372485922</v>
      </c>
      <c r="E16" s="53">
        <v>159</v>
      </c>
      <c r="F16" s="53">
        <v>93.059120993054734</v>
      </c>
      <c r="G16" s="19">
        <f t="shared" ref="G16:G32" si="7">E16/E$14</f>
        <v>0.17358078602620086</v>
      </c>
      <c r="H16" s="17">
        <f t="shared" si="4"/>
        <v>337</v>
      </c>
      <c r="I16" s="22">
        <f t="shared" si="5"/>
        <v>196.02550854416884</v>
      </c>
    </row>
    <row r="17" spans="1:9" ht="28.8" x14ac:dyDescent="0.3">
      <c r="A17" s="32" t="str">
        <f>Total!A17</f>
        <v>Different state than current residence, same state as residence 1 year ago</v>
      </c>
      <c r="B17" s="52">
        <v>303</v>
      </c>
      <c r="C17" s="52">
        <v>119.78731151503484</v>
      </c>
      <c r="D17" s="19">
        <f t="shared" si="6"/>
        <v>0.24376508447304907</v>
      </c>
      <c r="E17" s="53">
        <v>623</v>
      </c>
      <c r="F17" s="53">
        <v>315.04126713813224</v>
      </c>
      <c r="G17" s="19">
        <f t="shared" si="7"/>
        <v>0.68013100436681218</v>
      </c>
      <c r="H17" s="17">
        <f t="shared" si="4"/>
        <v>-320</v>
      </c>
      <c r="I17" s="22">
        <f t="shared" si="5"/>
        <v>337.04599092705433</v>
      </c>
    </row>
    <row r="18" spans="1:9" ht="28.8" x14ac:dyDescent="0.3">
      <c r="A18" s="32" t="str">
        <f>Total!A18</f>
        <v>Different state than current residence or residence 1 year ago</v>
      </c>
      <c r="B18" s="52">
        <v>394</v>
      </c>
      <c r="C18" s="52">
        <v>135.25901079040909</v>
      </c>
      <c r="D18" s="19">
        <f t="shared" si="6"/>
        <v>0.31697506033789219</v>
      </c>
      <c r="E18" s="53">
        <v>134</v>
      </c>
      <c r="F18" s="53">
        <v>69.512588787931065</v>
      </c>
      <c r="G18" s="19">
        <f t="shared" si="7"/>
        <v>0.14628820960698691</v>
      </c>
      <c r="H18" s="17">
        <f t="shared" si="4"/>
        <v>260</v>
      </c>
      <c r="I18" s="22">
        <f t="shared" si="5"/>
        <v>152.07563907477098</v>
      </c>
    </row>
    <row r="19" spans="1:9" x14ac:dyDescent="0.3">
      <c r="A19" s="32" t="str">
        <f>Total!A19</f>
        <v>Born in U.S. Island Area</v>
      </c>
      <c r="B19" s="52">
        <v>0</v>
      </c>
      <c r="C19" s="52">
        <v>0</v>
      </c>
      <c r="D19" s="19">
        <f t="shared" si="6"/>
        <v>0</v>
      </c>
      <c r="E19" s="53">
        <v>0</v>
      </c>
      <c r="F19" s="53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52">
        <v>0</v>
      </c>
      <c r="C20" s="52">
        <v>0</v>
      </c>
      <c r="D20" s="19">
        <f t="shared" si="6"/>
        <v>0</v>
      </c>
      <c r="E20" s="53">
        <v>0</v>
      </c>
      <c r="F20" s="53">
        <v>0</v>
      </c>
      <c r="G20" s="19">
        <f t="shared" si="7"/>
        <v>0</v>
      </c>
      <c r="H20" s="17">
        <f t="shared" si="4"/>
        <v>0</v>
      </c>
      <c r="I20" s="22">
        <f t="shared" si="5"/>
        <v>0</v>
      </c>
    </row>
    <row r="21" spans="1:9" x14ac:dyDescent="0.3">
      <c r="A21" s="32" t="str">
        <f>Total!A21</f>
        <v>Born in remainder of Europe</v>
      </c>
      <c r="B21" s="52">
        <v>12</v>
      </c>
      <c r="C21" s="52">
        <v>18</v>
      </c>
      <c r="D21" s="19">
        <f t="shared" si="6"/>
        <v>9.6540627514078835E-3</v>
      </c>
      <c r="E21" s="53">
        <v>0</v>
      </c>
      <c r="F21" s="53">
        <v>0</v>
      </c>
      <c r="G21" s="19">
        <f t="shared" si="7"/>
        <v>0</v>
      </c>
      <c r="H21" s="17">
        <f t="shared" si="4"/>
        <v>12</v>
      </c>
      <c r="I21" s="22">
        <f t="shared" si="5"/>
        <v>18</v>
      </c>
    </row>
    <row r="22" spans="1:9" ht="28.8" x14ac:dyDescent="0.3">
      <c r="A22" s="32" t="str">
        <f>Total!A22</f>
        <v>Born in China (People's Republic, Hong Kong, Macau, Paracel Islands, or Taiwan)</v>
      </c>
      <c r="B22" s="52">
        <v>0</v>
      </c>
      <c r="C22" s="52">
        <v>0</v>
      </c>
      <c r="D22" s="19">
        <f t="shared" si="6"/>
        <v>0</v>
      </c>
      <c r="E22" s="53">
        <v>0</v>
      </c>
      <c r="F22" s="53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52">
        <v>0</v>
      </c>
      <c r="C23" s="52">
        <v>0</v>
      </c>
      <c r="D23" s="19">
        <f t="shared" si="6"/>
        <v>0</v>
      </c>
      <c r="E23" s="53">
        <v>0</v>
      </c>
      <c r="F23" s="53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52">
        <v>0</v>
      </c>
      <c r="C24" s="52">
        <v>0</v>
      </c>
      <c r="D24" s="19">
        <f t="shared" si="6"/>
        <v>0</v>
      </c>
      <c r="E24" s="53">
        <v>0</v>
      </c>
      <c r="F24" s="53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52">
        <v>8</v>
      </c>
      <c r="C25" s="52">
        <v>12</v>
      </c>
      <c r="D25" s="19">
        <f t="shared" si="6"/>
        <v>6.4360418342719224E-3</v>
      </c>
      <c r="E25" s="53">
        <v>0</v>
      </c>
      <c r="F25" s="53">
        <v>0</v>
      </c>
      <c r="G25" s="19">
        <f t="shared" si="7"/>
        <v>0</v>
      </c>
      <c r="H25" s="17">
        <f t="shared" si="4"/>
        <v>8</v>
      </c>
      <c r="I25" s="22">
        <f t="shared" si="5"/>
        <v>12</v>
      </c>
    </row>
    <row r="26" spans="1:9" x14ac:dyDescent="0.3">
      <c r="A26" s="32" t="str">
        <f>Total!A26</f>
        <v>Born in Northern America</v>
      </c>
      <c r="B26" s="52">
        <v>0</v>
      </c>
      <c r="C26" s="52">
        <v>0</v>
      </c>
      <c r="D26" s="19">
        <f t="shared" si="6"/>
        <v>0</v>
      </c>
      <c r="E26" s="53">
        <v>0</v>
      </c>
      <c r="F26" s="53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52">
        <v>0</v>
      </c>
      <c r="C27" s="52">
        <v>0</v>
      </c>
      <c r="D27" s="19">
        <f t="shared" si="6"/>
        <v>0</v>
      </c>
      <c r="E27" s="53">
        <v>0</v>
      </c>
      <c r="F27" s="53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52">
        <v>0</v>
      </c>
      <c r="C28" s="52">
        <v>0</v>
      </c>
      <c r="D28" s="19">
        <f t="shared" si="6"/>
        <v>0</v>
      </c>
      <c r="E28" s="53">
        <v>0</v>
      </c>
      <c r="F28" s="53">
        <v>0</v>
      </c>
      <c r="G28" s="19">
        <f t="shared" si="7"/>
        <v>0</v>
      </c>
      <c r="H28" s="17">
        <f t="shared" si="4"/>
        <v>0</v>
      </c>
      <c r="I28" s="22">
        <f t="shared" si="5"/>
        <v>0</v>
      </c>
    </row>
    <row r="29" spans="1:9" x14ac:dyDescent="0.3">
      <c r="A29" s="32" t="str">
        <f>Total!A29</f>
        <v>Born in the Caribbean</v>
      </c>
      <c r="B29" s="52">
        <v>20</v>
      </c>
      <c r="C29" s="52">
        <v>26</v>
      </c>
      <c r="D29" s="19">
        <f t="shared" si="6"/>
        <v>1.6090104585679808E-2</v>
      </c>
      <c r="E29" s="53">
        <v>0</v>
      </c>
      <c r="F29" s="53">
        <v>0</v>
      </c>
      <c r="G29" s="19">
        <f t="shared" si="7"/>
        <v>0</v>
      </c>
      <c r="H29" s="17">
        <f t="shared" si="4"/>
        <v>20</v>
      </c>
      <c r="I29" s="22">
        <f t="shared" si="5"/>
        <v>26</v>
      </c>
    </row>
    <row r="30" spans="1:9" x14ac:dyDescent="0.3">
      <c r="A30" s="42" t="str">
        <f>Total!A30</f>
        <v>Born in South America</v>
      </c>
      <c r="B30" s="52">
        <v>10</v>
      </c>
      <c r="C30" s="52">
        <v>20</v>
      </c>
      <c r="D30" s="19">
        <f t="shared" si="6"/>
        <v>8.0450522928399038E-3</v>
      </c>
      <c r="E30" s="53">
        <v>0</v>
      </c>
      <c r="F30" s="53">
        <v>0</v>
      </c>
      <c r="G30" s="19">
        <f t="shared" si="7"/>
        <v>0</v>
      </c>
      <c r="H30" s="17">
        <f t="shared" si="4"/>
        <v>10</v>
      </c>
      <c r="I30" s="22">
        <f t="shared" si="5"/>
        <v>20</v>
      </c>
    </row>
    <row r="31" spans="1:9" x14ac:dyDescent="0.3">
      <c r="A31" s="40" t="str">
        <f>Total!A31</f>
        <v>Born in Africa</v>
      </c>
      <c r="B31" s="52">
        <v>0</v>
      </c>
      <c r="C31" s="52">
        <v>0</v>
      </c>
      <c r="D31" s="19">
        <f t="shared" si="6"/>
        <v>0</v>
      </c>
      <c r="E31" s="53">
        <v>0</v>
      </c>
      <c r="F31" s="53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52">
        <v>0</v>
      </c>
      <c r="C32" s="52">
        <v>0</v>
      </c>
      <c r="D32" s="19">
        <f t="shared" si="6"/>
        <v>0</v>
      </c>
      <c r="E32" s="53">
        <v>0</v>
      </c>
      <c r="F32" s="53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/>
      <c r="C33" s="18"/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/>
      <c r="C34" s="18"/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1243</v>
      </c>
      <c r="C35" s="18">
        <v>292</v>
      </c>
      <c r="D35" s="19">
        <f>B35/B$35</f>
        <v>1</v>
      </c>
      <c r="E35" s="17">
        <v>916</v>
      </c>
      <c r="F35" s="18">
        <v>360</v>
      </c>
      <c r="G35" s="19">
        <f>E35/E$35</f>
        <v>1</v>
      </c>
      <c r="H35" s="17">
        <f>B35-E35</f>
        <v>327</v>
      </c>
      <c r="I35" s="22">
        <f t="shared" ref="I35:I39" si="8">((SQRT((C35/1.645)^2+(F35/1.645)^2)))*1.645</f>
        <v>463.53424900432117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1193</v>
      </c>
      <c r="C36" s="18">
        <v>289</v>
      </c>
      <c r="D36" s="19">
        <f t="shared" ref="D36:D39" si="9">B36/B$35</f>
        <v>0.95977473853580053</v>
      </c>
      <c r="E36" s="17">
        <v>916</v>
      </c>
      <c r="F36" s="18">
        <v>360</v>
      </c>
      <c r="G36" s="19">
        <f t="shared" ref="G36:G39" si="10">E36/E$35</f>
        <v>1</v>
      </c>
      <c r="H36" s="17">
        <f t="shared" ref="H36:H39" si="11">B36-E36</f>
        <v>277</v>
      </c>
      <c r="I36" s="22">
        <f t="shared" si="8"/>
        <v>461.65030055226867</v>
      </c>
    </row>
    <row r="37" spans="1:9" ht="28.8" x14ac:dyDescent="0.3">
      <c r="A37" s="20" t="str">
        <f>Total!A37</f>
        <v>Entered the United States (or Puerto Rico) 5 years ago or less</v>
      </c>
      <c r="B37" s="17">
        <v>8</v>
      </c>
      <c r="C37" s="18">
        <v>12</v>
      </c>
      <c r="D37" s="19">
        <f t="shared" si="9"/>
        <v>6.4360418342719224E-3</v>
      </c>
      <c r="E37" s="17">
        <v>0</v>
      </c>
      <c r="F37" s="18">
        <v>0</v>
      </c>
      <c r="G37" s="19">
        <f t="shared" si="10"/>
        <v>0</v>
      </c>
      <c r="H37" s="17">
        <f t="shared" si="11"/>
        <v>8</v>
      </c>
      <c r="I37" s="22">
        <f t="shared" si="8"/>
        <v>12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9"/>
        <v>0</v>
      </c>
      <c r="E38" s="17">
        <v>0</v>
      </c>
      <c r="F38" s="18">
        <v>0</v>
      </c>
      <c r="G38" s="19">
        <f t="shared" si="10"/>
        <v>0</v>
      </c>
      <c r="H38" s="17">
        <f t="shared" si="11"/>
        <v>0</v>
      </c>
      <c r="I38" s="22">
        <f t="shared" si="8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42</v>
      </c>
      <c r="C39" s="26">
        <v>37</v>
      </c>
      <c r="D39" s="27">
        <f t="shared" si="9"/>
        <v>3.3789219629927592E-2</v>
      </c>
      <c r="E39" s="25">
        <v>0</v>
      </c>
      <c r="F39" s="26">
        <v>0</v>
      </c>
      <c r="G39" s="27">
        <f t="shared" si="10"/>
        <v>0</v>
      </c>
      <c r="H39" s="25">
        <f t="shared" si="11"/>
        <v>42</v>
      </c>
      <c r="I39" s="28">
        <f t="shared" si="8"/>
        <v>37</v>
      </c>
    </row>
    <row r="41" spans="1:9" x14ac:dyDescent="0.3">
      <c r="A41" s="7" t="s">
        <v>8</v>
      </c>
    </row>
    <row r="42" spans="1:9" ht="28.2" customHeight="1" x14ac:dyDescent="0.3">
      <c r="A42" s="55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55"/>
      <c r="C42" s="55"/>
      <c r="D42" s="55"/>
      <c r="E42" s="55"/>
      <c r="F42" s="55"/>
      <c r="G42" s="55"/>
      <c r="H42" s="55"/>
      <c r="I42" s="55"/>
    </row>
    <row r="43" spans="1:9" x14ac:dyDescent="0.3">
      <c r="A43" s="55" t="str">
        <f>Total!A43</f>
        <v>*** Sum of migrants by Ability to Speak English will not equal sum of migrants by Place of Birth and Years in United States because of suppressed data.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3">
      <c r="A44" s="55" t="str">
        <f>Total!A44</f>
        <v>Source: 2009 to 2013 American Community Survey. Prepared by the Maryland Department of Planning.</v>
      </c>
      <c r="B44" s="55"/>
      <c r="C44" s="55"/>
      <c r="D44" s="55"/>
      <c r="E44" s="55"/>
      <c r="F44" s="55"/>
      <c r="G44" s="55"/>
      <c r="H44" s="55"/>
      <c r="I44" s="55"/>
    </row>
    <row r="45" spans="1:9" x14ac:dyDescent="0.3">
      <c r="A45" s="55"/>
      <c r="B45" s="55"/>
      <c r="C45" s="55"/>
      <c r="D45" s="55"/>
      <c r="E45" s="55"/>
      <c r="F45" s="55"/>
      <c r="G45" s="55"/>
      <c r="H45" s="55"/>
      <c r="I45" s="55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topLeftCell="A3"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77734375" style="5" customWidth="1"/>
    <col min="10" max="16384" width="8.88671875" style="5"/>
  </cols>
  <sheetData>
    <row r="2" spans="1:9" x14ac:dyDescent="0.3">
      <c r="A2" s="62"/>
      <c r="B2" s="62"/>
      <c r="C2" s="62"/>
      <c r="D2" s="62"/>
      <c r="E2" s="62"/>
      <c r="F2" s="62"/>
      <c r="G2" s="62"/>
      <c r="H2" s="62"/>
      <c r="I2" s="62"/>
    </row>
    <row r="3" spans="1:9" ht="15.6" x14ac:dyDescent="0.3">
      <c r="A3" s="2" t="str">
        <f>Intra!A3</f>
        <v>Allegany County</v>
      </c>
      <c r="B3" s="61" t="s">
        <v>48</v>
      </c>
      <c r="C3" s="61"/>
      <c r="D3" s="61"/>
      <c r="E3" s="61"/>
      <c r="F3" s="61"/>
      <c r="G3" s="61"/>
      <c r="H3" s="61"/>
      <c r="I3" s="61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8" t="s">
        <v>0</v>
      </c>
      <c r="C5" s="59"/>
      <c r="D5" s="60"/>
      <c r="E5" s="58" t="s">
        <v>6</v>
      </c>
      <c r="F5" s="59"/>
      <c r="G5" s="60"/>
      <c r="H5" s="58" t="s">
        <v>1</v>
      </c>
      <c r="I5" s="60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5">
        <v>118</v>
      </c>
      <c r="C8" s="45">
        <v>60.332412515993425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118</v>
      </c>
      <c r="I8" s="39">
        <f t="shared" ref="I8:I9" si="1">((SQRT((C8/1.645)^2+(F8/1.645)^2)))*1.645</f>
        <v>60.332412515993425</v>
      </c>
    </row>
    <row r="9" spans="1:9" x14ac:dyDescent="0.3">
      <c r="A9" s="32" t="str">
        <f>Total!A9</f>
        <v>Speak only English</v>
      </c>
      <c r="B9" s="45">
        <v>53</v>
      </c>
      <c r="C9" s="45">
        <v>36.24913792078371</v>
      </c>
      <c r="D9" s="16">
        <f>B9/B$8</f>
        <v>0.44915254237288138</v>
      </c>
      <c r="E9" s="17">
        <v>0</v>
      </c>
      <c r="F9" s="18">
        <v>0</v>
      </c>
      <c r="G9" s="19">
        <v>0</v>
      </c>
      <c r="H9" s="38">
        <f t="shared" si="0"/>
        <v>53</v>
      </c>
      <c r="I9" s="39">
        <f t="shared" si="1"/>
        <v>36.24913792078371</v>
      </c>
    </row>
    <row r="10" spans="1:9" ht="28.8" x14ac:dyDescent="0.3">
      <c r="A10" s="32" t="str">
        <f>Total!A10</f>
        <v>Speak a language other than English, speak English "very well"</v>
      </c>
      <c r="B10" s="45">
        <v>7</v>
      </c>
      <c r="C10" s="45">
        <v>11</v>
      </c>
      <c r="D10" s="16">
        <f>B10/B$8</f>
        <v>5.9322033898305086E-2</v>
      </c>
      <c r="E10" s="17">
        <v>0</v>
      </c>
      <c r="F10" s="18">
        <v>0</v>
      </c>
      <c r="G10" s="19">
        <v>0</v>
      </c>
      <c r="H10" s="38">
        <f t="shared" si="0"/>
        <v>7</v>
      </c>
      <c r="I10" s="39">
        <f>((SQRT((C10/1.645)^2+(F10/1.645)^2)))*1.645</f>
        <v>11</v>
      </c>
    </row>
    <row r="11" spans="1:9" ht="28.8" x14ac:dyDescent="0.3">
      <c r="A11" s="32" t="str">
        <f>Total!A11</f>
        <v>Speak a language other than English, speak English less than "very well"</v>
      </c>
      <c r="B11" s="45">
        <v>58</v>
      </c>
      <c r="C11" s="45">
        <v>46.957427527495589</v>
      </c>
      <c r="D11" s="16">
        <f>B11/B$8</f>
        <v>0.49152542372881358</v>
      </c>
      <c r="E11" s="17">
        <v>0</v>
      </c>
      <c r="F11" s="18">
        <v>0</v>
      </c>
      <c r="G11" s="19">
        <v>0</v>
      </c>
      <c r="H11" s="38">
        <f t="shared" si="0"/>
        <v>58</v>
      </c>
      <c r="I11" s="39">
        <f>((SQRT((C11/1.645)^2+(F11/1.645)^2)))*1.645</f>
        <v>46.957427527495589</v>
      </c>
    </row>
    <row r="12" spans="1:9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/>
      <c r="C13" s="12"/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54">
        <v>118</v>
      </c>
      <c r="C14" s="54">
        <v>60.390396587536998</v>
      </c>
      <c r="D14" s="19">
        <f>B14/B$14</f>
        <v>1</v>
      </c>
      <c r="E14" s="54">
        <v>0</v>
      </c>
      <c r="F14" s="54">
        <v>0</v>
      </c>
      <c r="G14" s="19">
        <v>0</v>
      </c>
      <c r="H14" s="17">
        <f t="shared" ref="H14:H32" si="2">B14-E14</f>
        <v>118</v>
      </c>
      <c r="I14" s="22">
        <f t="shared" ref="I14:I32" si="3">((SQRT((C14/1.645)^2+(F14/1.645)^2)))*1.645</f>
        <v>60.390396587536998</v>
      </c>
    </row>
    <row r="15" spans="1:9" ht="28.8" x14ac:dyDescent="0.3">
      <c r="A15" s="32" t="str">
        <f>Total!A15</f>
        <v>Same state as current residence and residence 1 year ago</v>
      </c>
      <c r="B15" s="54">
        <v>0</v>
      </c>
      <c r="C15" s="54">
        <v>0</v>
      </c>
      <c r="D15" s="19">
        <f>B15/B$14</f>
        <v>0</v>
      </c>
      <c r="E15" s="54">
        <v>0</v>
      </c>
      <c r="F15" s="54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54">
        <v>24</v>
      </c>
      <c r="C16" s="54">
        <v>18.601075237738275</v>
      </c>
      <c r="D16" s="19">
        <f t="shared" ref="D16:D32" si="4">B16/B$14</f>
        <v>0.20338983050847459</v>
      </c>
      <c r="E16" s="54">
        <v>0</v>
      </c>
      <c r="F16" s="54">
        <v>0</v>
      </c>
      <c r="G16" s="19">
        <v>0</v>
      </c>
      <c r="H16" s="17">
        <f t="shared" si="2"/>
        <v>24</v>
      </c>
      <c r="I16" s="22">
        <f t="shared" si="3"/>
        <v>18.601075237738275</v>
      </c>
    </row>
    <row r="17" spans="1:9" ht="28.8" x14ac:dyDescent="0.3">
      <c r="A17" s="32" t="str">
        <f>Total!A17</f>
        <v>Different state than current residence, same state as residence 1 year ago</v>
      </c>
      <c r="B17" s="54">
        <v>0</v>
      </c>
      <c r="C17" s="54">
        <v>0</v>
      </c>
      <c r="D17" s="19">
        <f t="shared" si="4"/>
        <v>0</v>
      </c>
      <c r="E17" s="54">
        <v>0</v>
      </c>
      <c r="F17" s="54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54">
        <v>1</v>
      </c>
      <c r="C18" s="54">
        <v>4</v>
      </c>
      <c r="D18" s="19">
        <f t="shared" si="4"/>
        <v>8.4745762711864406E-3</v>
      </c>
      <c r="E18" s="54">
        <v>0</v>
      </c>
      <c r="F18" s="54">
        <v>0</v>
      </c>
      <c r="G18" s="19">
        <v>0</v>
      </c>
      <c r="H18" s="17">
        <f t="shared" si="2"/>
        <v>1</v>
      </c>
      <c r="I18" s="22">
        <f t="shared" si="3"/>
        <v>4</v>
      </c>
    </row>
    <row r="19" spans="1:9" x14ac:dyDescent="0.3">
      <c r="A19" s="32" t="str">
        <f>Total!A19</f>
        <v>Born in U.S. Island Area</v>
      </c>
      <c r="B19" s="54">
        <v>0</v>
      </c>
      <c r="C19" s="54">
        <v>0</v>
      </c>
      <c r="D19" s="19">
        <f t="shared" si="4"/>
        <v>0</v>
      </c>
      <c r="E19" s="54">
        <v>0</v>
      </c>
      <c r="F19" s="54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54">
        <v>0</v>
      </c>
      <c r="C20" s="54">
        <v>0</v>
      </c>
      <c r="D20" s="19">
        <f t="shared" si="4"/>
        <v>0</v>
      </c>
      <c r="E20" s="54">
        <v>0</v>
      </c>
      <c r="F20" s="54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54">
        <v>50</v>
      </c>
      <c r="C21" s="54">
        <v>39</v>
      </c>
      <c r="D21" s="19">
        <f t="shared" si="4"/>
        <v>0.42372881355932202</v>
      </c>
      <c r="E21" s="54">
        <v>0</v>
      </c>
      <c r="F21" s="54">
        <v>0</v>
      </c>
      <c r="G21" s="19">
        <v>0</v>
      </c>
      <c r="H21" s="17">
        <f t="shared" si="2"/>
        <v>50</v>
      </c>
      <c r="I21" s="22">
        <f t="shared" si="3"/>
        <v>39</v>
      </c>
    </row>
    <row r="22" spans="1:9" ht="28.8" x14ac:dyDescent="0.3">
      <c r="A22" s="32" t="str">
        <f>Total!A22</f>
        <v>Born in China (People's Republic, Hong Kong, Macau, Paracel Islands, or Taiwan)</v>
      </c>
      <c r="B22" s="54">
        <v>43</v>
      </c>
      <c r="C22" s="54">
        <v>42</v>
      </c>
      <c r="D22" s="19">
        <f t="shared" si="4"/>
        <v>0.36440677966101692</v>
      </c>
      <c r="E22" s="54">
        <v>0</v>
      </c>
      <c r="F22" s="54">
        <v>0</v>
      </c>
      <c r="G22" s="19">
        <v>0</v>
      </c>
      <c r="H22" s="17">
        <f t="shared" si="2"/>
        <v>43</v>
      </c>
      <c r="I22" s="22">
        <f t="shared" si="3"/>
        <v>42</v>
      </c>
    </row>
    <row r="23" spans="1:9" x14ac:dyDescent="0.3">
      <c r="A23" s="32" t="str">
        <f>Total!A23</f>
        <v>Born in India</v>
      </c>
      <c r="B23" s="54">
        <v>0</v>
      </c>
      <c r="C23" s="54">
        <v>0</v>
      </c>
      <c r="D23" s="19">
        <f t="shared" si="4"/>
        <v>0</v>
      </c>
      <c r="E23" s="54">
        <v>0</v>
      </c>
      <c r="F23" s="54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54">
        <v>0</v>
      </c>
      <c r="C24" s="54">
        <v>0</v>
      </c>
      <c r="D24" s="19">
        <f t="shared" si="4"/>
        <v>0</v>
      </c>
      <c r="E24" s="54">
        <v>0</v>
      </c>
      <c r="F24" s="54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54">
        <v>0</v>
      </c>
      <c r="C25" s="54">
        <v>0</v>
      </c>
      <c r="D25" s="19">
        <f t="shared" si="4"/>
        <v>0</v>
      </c>
      <c r="E25" s="54">
        <v>0</v>
      </c>
      <c r="F25" s="54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54">
        <v>0</v>
      </c>
      <c r="C26" s="54">
        <v>0</v>
      </c>
      <c r="D26" s="19">
        <f t="shared" si="4"/>
        <v>0</v>
      </c>
      <c r="E26" s="54">
        <v>0</v>
      </c>
      <c r="F26" s="54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54">
        <v>0</v>
      </c>
      <c r="C27" s="54">
        <v>0</v>
      </c>
      <c r="D27" s="19">
        <f t="shared" si="4"/>
        <v>0</v>
      </c>
      <c r="E27" s="54">
        <v>0</v>
      </c>
      <c r="F27" s="54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54">
        <v>0</v>
      </c>
      <c r="C28" s="54">
        <v>0</v>
      </c>
      <c r="D28" s="19">
        <f t="shared" si="4"/>
        <v>0</v>
      </c>
      <c r="E28" s="54">
        <v>0</v>
      </c>
      <c r="F28" s="54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54">
        <v>0</v>
      </c>
      <c r="C29" s="54">
        <v>0</v>
      </c>
      <c r="D29" s="19">
        <f t="shared" si="4"/>
        <v>0</v>
      </c>
      <c r="E29" s="54">
        <v>0</v>
      </c>
      <c r="F29" s="54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54">
        <v>0</v>
      </c>
      <c r="C30" s="54">
        <v>0</v>
      </c>
      <c r="D30" s="19">
        <f t="shared" si="4"/>
        <v>0</v>
      </c>
      <c r="E30" s="54">
        <v>0</v>
      </c>
      <c r="F30" s="54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54">
        <v>0</v>
      </c>
      <c r="C31" s="54">
        <v>0</v>
      </c>
      <c r="D31" s="19">
        <f t="shared" si="4"/>
        <v>0</v>
      </c>
      <c r="E31" s="54">
        <v>0</v>
      </c>
      <c r="F31" s="54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54">
        <v>0</v>
      </c>
      <c r="C32" s="54">
        <v>0</v>
      </c>
      <c r="D32" s="19">
        <f t="shared" si="4"/>
        <v>0</v>
      </c>
      <c r="E32" s="54">
        <v>0</v>
      </c>
      <c r="F32" s="54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/>
      <c r="C33" s="18"/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/>
      <c r="C34" s="18"/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118</v>
      </c>
      <c r="C35" s="18">
        <v>60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118</v>
      </c>
      <c r="I35" s="22">
        <f t="shared" ref="I35:I39" si="6">((SQRT((C35/1.645)^2+(F35/1.645)^2)))*1.645</f>
        <v>60.000000000000007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25</v>
      </c>
      <c r="C36" s="18">
        <v>19</v>
      </c>
      <c r="D36" s="19">
        <f t="shared" ref="D36:D39" si="7">B36/B$35</f>
        <v>0.21186440677966101</v>
      </c>
      <c r="E36" s="17">
        <v>0</v>
      </c>
      <c r="F36" s="18">
        <v>0</v>
      </c>
      <c r="G36" s="19">
        <v>0</v>
      </c>
      <c r="H36" s="17">
        <f t="shared" si="5"/>
        <v>25</v>
      </c>
      <c r="I36" s="22">
        <f t="shared" si="6"/>
        <v>19</v>
      </c>
    </row>
    <row r="37" spans="1:9" ht="28.8" x14ac:dyDescent="0.3">
      <c r="A37" s="20" t="str">
        <f>Total!A37</f>
        <v>Entered the United States (or Puerto Rico) 5 years ago or less</v>
      </c>
      <c r="B37" s="17">
        <v>80</v>
      </c>
      <c r="C37" s="18">
        <v>54</v>
      </c>
      <c r="D37" s="19">
        <f t="shared" si="7"/>
        <v>0.67796610169491522</v>
      </c>
      <c r="E37" s="17">
        <v>0</v>
      </c>
      <c r="F37" s="18">
        <v>0</v>
      </c>
      <c r="G37" s="19">
        <v>0</v>
      </c>
      <c r="H37" s="17">
        <f t="shared" si="5"/>
        <v>80</v>
      </c>
      <c r="I37" s="22">
        <f t="shared" si="6"/>
        <v>54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13</v>
      </c>
      <c r="C38" s="18">
        <v>19</v>
      </c>
      <c r="D38" s="19">
        <f t="shared" si="7"/>
        <v>0.11016949152542373</v>
      </c>
      <c r="E38" s="17">
        <v>0</v>
      </c>
      <c r="F38" s="18">
        <v>0</v>
      </c>
      <c r="G38" s="19">
        <v>0</v>
      </c>
      <c r="H38" s="17">
        <f t="shared" si="5"/>
        <v>13</v>
      </c>
      <c r="I38" s="22">
        <f t="shared" si="6"/>
        <v>19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55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55"/>
      <c r="C42" s="55"/>
      <c r="D42" s="55"/>
      <c r="E42" s="55"/>
      <c r="F42" s="55"/>
      <c r="G42" s="55"/>
      <c r="H42" s="55"/>
      <c r="I42" s="55"/>
    </row>
    <row r="43" spans="1:9" x14ac:dyDescent="0.3">
      <c r="A43" s="55" t="str">
        <f>Total!A43</f>
        <v>*** Sum of migrants by Ability to Speak English will not equal sum of migrants by Place of Birth and Years in United States because of suppressed data.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3">
      <c r="A44" s="55" t="str">
        <f>Total!A44</f>
        <v>Source: 2009 to 2013 American Community Survey. Prepared by the Maryland Department of Planning.</v>
      </c>
      <c r="B44" s="55"/>
      <c r="C44" s="55"/>
      <c r="D44" s="55"/>
      <c r="E44" s="55"/>
      <c r="F44" s="55"/>
      <c r="G44" s="55"/>
      <c r="H44" s="55"/>
      <c r="I44" s="55"/>
    </row>
    <row r="45" spans="1:9" x14ac:dyDescent="0.3">
      <c r="A45" s="55"/>
      <c r="B45" s="55"/>
      <c r="C45" s="55"/>
      <c r="D45" s="55"/>
      <c r="E45" s="55"/>
      <c r="F45" s="55"/>
      <c r="G45" s="55"/>
      <c r="H45" s="55"/>
      <c r="I45" s="55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3DB1235-5B63-4C4A-9C04-43D4873F3EF2}"/>
</file>

<file path=customXml/itemProps2.xml><?xml version="1.0" encoding="utf-8"?>
<ds:datastoreItem xmlns:ds="http://schemas.openxmlformats.org/officeDocument/2006/customXml" ds:itemID="{AE40F1C2-3C4E-495B-A397-F7B5FC43011F}"/>
</file>

<file path=customXml/itemProps3.xml><?xml version="1.0" encoding="utf-8"?>
<ds:datastoreItem xmlns:ds="http://schemas.openxmlformats.org/officeDocument/2006/customXml" ds:itemID="{4F25CAAF-D62C-4F98-A274-23DA0C7897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2015-10-08T18:23:37Z</cp:lastPrinted>
  <dcterms:created xsi:type="dcterms:W3CDTF">2013-04-04T21:18:01Z</dcterms:created>
  <dcterms:modified xsi:type="dcterms:W3CDTF">2015-10-08T18:24:46Z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