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B15" i="1" l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A3" i="5"/>
  <c r="B8" i="1" l="1"/>
  <c r="C8" i="1"/>
  <c r="B9" i="1"/>
  <c r="C9" i="1"/>
  <c r="B10" i="1"/>
  <c r="C10" i="1"/>
  <c r="B11" i="1"/>
  <c r="C11" i="1"/>
  <c r="B12" i="1"/>
  <c r="C12" i="1"/>
  <c r="E8" i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D9" i="7"/>
  <c r="D10" i="7"/>
  <c r="D11" i="7"/>
  <c r="D12" i="7"/>
  <c r="D8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I12" i="7"/>
  <c r="H12" i="7"/>
  <c r="I11" i="7"/>
  <c r="H11" i="7"/>
  <c r="I10" i="7"/>
  <c r="H10" i="7"/>
  <c r="I9" i="7"/>
  <c r="H9" i="7"/>
  <c r="I8" i="7"/>
  <c r="H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G15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<sst xmlns="http://schemas.openxmlformats.org/spreadsheetml/2006/main" count="157" uniqueCount="41">
  <si>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</si>
  <si>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</si>
  <si>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</si>
  <si>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</si>
  <si>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</si>
  <si>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</si>
  <si>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</si>
  <si>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</si>
  <si>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</si>
  <si>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</si>
  <si>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</si>
  <si>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</si>
  <si>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</si>
  <si>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</si>
  <si>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</si>
  <si>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</si>
  <si>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</si>
  <si>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</si>
  <si>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</si>
  <si>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</si>
  <si>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</si>
  <si>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</si>
  <si>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</si>
  <si>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</si>
  <si>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</si>
  <si>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</si>
  <si>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</si>
  <si>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</si>
  <si>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</si>
  <si>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</si>
  <si>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</si>
  <si>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</si>
  <si>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</si>
  <si>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</si>
  <si>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</si>
  <si>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</si>
  <si>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</si>
  <si>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</si>
  <si>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</si>
  <si>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Occupation Status:***</t>
  </si>
  <si>
    <t>Washington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</si>
</sst>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6" fillId="0" borderId="0" xfId="9" applyFont="1" applyFill="1" applyBorder="1" applyAlignment="1">
      <alignment horizontal="left" wrapText="1"/>
    </xf>
    <xf numFmtId="0" fontId="8" fillId="0" borderId="0" xfId="4" applyFont="1" applyAlignment="1">
      <alignment horizontal="center"/>
    </xf>
    <xf numFmtId="0" fontId="9" fillId="0" borderId="0" xfId="5" applyFont="1" applyAlignment="1">
      <alignment horizontal="center"/>
    </xf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40</v>
      </c>
      <c r="B3" s="44" t="s">
        <v>8</v>
      </c>
      <c r="C3" s="44"/>
      <c r="D3" s="44"/>
      <c r="E3" s="44"/>
      <c r="F3" s="44"/>
      <c r="G3" s="44"/>
      <c r="H3" s="44"/>
      <c r="I3" s="44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41" t="s">
        <v>0</v>
      </c>
      <c r="C5" s="42"/>
      <c r="D5" s="43"/>
      <c r="E5" s="41" t="s">
        <v>29</v>
      </c>
      <c r="F5" s="42"/>
      <c r="G5" s="43"/>
      <c r="H5" s="41" t="s">
        <v>1</v>
      </c>
      <c r="I5" s="43"/>
      <c r="K5" s="6"/>
    </row>
    <row r="6" spans="1:11" x14ac:dyDescent="0.3">
      <c r="A6" s="12" t="s">
        <v>12</v>
      </c>
      <c r="B6" s="4" t="s">
        <v>2</v>
      </c>
      <c r="C6" s="13" t="s">
        <v>3</v>
      </c>
      <c r="D6" s="14" t="s">
        <v>4</v>
      </c>
      <c r="E6" s="4" t="s">
        <v>2</v>
      </c>
      <c r="F6" s="13" t="s">
        <v>3</v>
      </c>
      <c r="G6" s="14" t="s">
        <v>4</v>
      </c>
      <c r="H6" s="4" t="s">
        <v>2</v>
      </c>
      <c r="I6" s="14" t="s">
        <v>3</v>
      </c>
      <c r="K6" s="6"/>
    </row>
    <row r="7" spans="1:11" s="5" customFormat="1" x14ac:dyDescent="0.3">
      <c r="A7" s="12"/>
      <c r="B7" s="4"/>
      <c r="C7" s="13"/>
      <c r="D7" s="14"/>
      <c r="E7" s="4"/>
      <c r="F7" s="13"/>
      <c r="G7" s="14"/>
      <c r="H7" s="4"/>
      <c r="I7" s="14"/>
      <c r="K7" s="6"/>
    </row>
    <row r="8" spans="1:11" x14ac:dyDescent="0.3">
      <c r="A8" s="15" t="s">
        <v>5</v>
      </c>
      <c r="B8" s="16">
        <f>Intra!B8+Inter!B8+Foreign!B8</f>
        <v>7292</v>
      </c>
      <c r="C8" s="17">
        <f>((SQRT((Intra!C8/1.645)^2+(Inter!C8/1.645)^2+(Foreign!C8/1.645)^2))*1.645)</f>
        <v>735.99864130309379</v>
      </c>
      <c r="D8" s="18">
        <f t="shared" ref="D8:D12" si="0">B8/B$8</f>
        <v>1</v>
      </c>
      <c r="E8" s="16">
        <f>Intra!E8+Inter!E8+Foreign!E8</f>
        <v>5489</v>
      </c>
      <c r="F8" s="17">
        <f>((SQRT((Intra!F8/1.645)^2+(Inter!F8/1.645)^2+(Foreign!F8/1.645)^2))*1.645)</f>
        <v>572.93629663340403</v>
      </c>
      <c r="G8" s="18">
        <f>E8/E$8</f>
        <v>1</v>
      </c>
      <c r="H8" s="16">
        <f>Intra!H8+Inter!H8+Foreign!H8</f>
        <v>1803</v>
      </c>
      <c r="I8" s="22">
        <f>((SQRT((Intra!I8/1.645)^2+(Inter!I8/1.645)^2+(Foreign!I8/1.645)^2))*1.645)</f>
        <v>932.71110211040161</v>
      </c>
      <c r="K8" s="6"/>
    </row>
    <row r="9" spans="1:11" x14ac:dyDescent="0.3">
      <c r="A9" s="19" t="s">
        <v>13</v>
      </c>
      <c r="B9" s="16">
        <f>Intra!B9+Inter!B9+Foreign!B9</f>
        <v>3261</v>
      </c>
      <c r="C9" s="17">
        <f>((SQRT((Intra!C9/1.645)^2+(Inter!C9/1.645)^2+(Foreign!C9/1.645)^2))*1.645)</f>
        <v>585.05982600072628</v>
      </c>
      <c r="D9" s="18">
        <f t="shared" si="0"/>
        <v>0.44720241360394952</v>
      </c>
      <c r="E9" s="16">
        <f>Intra!E9+Inter!E9+Foreign!E9</f>
        <v>2719</v>
      </c>
      <c r="F9" s="17">
        <f>((SQRT((Intra!F9/1.645)^2+(Inter!F9/1.645)^2+(Foreign!F9/1.645)^2))*1.645)</f>
        <v>440.52695717742404</v>
      </c>
      <c r="G9" s="18">
        <f>E9/E$8</f>
        <v>0.49535434505374387</v>
      </c>
      <c r="H9" s="16">
        <f>Intra!H9+Inter!H9+Foreign!H9</f>
        <v>542</v>
      </c>
      <c r="I9" s="22">
        <f>((SQRT((Intra!I9/1.645)^2+(Inter!I9/1.645)^2+(Foreign!I9/1.645)^2))*1.645)</f>
        <v>732.36534598518517</v>
      </c>
      <c r="K9" s="6"/>
    </row>
    <row r="10" spans="1:11" x14ac:dyDescent="0.3">
      <c r="A10" s="19" t="s">
        <v>14</v>
      </c>
      <c r="B10" s="16">
        <f>Intra!B10+Inter!B10+Foreign!B10</f>
        <v>703</v>
      </c>
      <c r="C10" s="17">
        <f>((SQRT((Intra!C10/1.645)^2+(Inter!C10/1.645)^2+(Foreign!C10/1.645)^2))*1.645)</f>
        <v>226.74875964379606</v>
      </c>
      <c r="D10" s="18">
        <f t="shared" si="0"/>
        <v>9.6407021393307729E-2</v>
      </c>
      <c r="E10" s="16">
        <f>Intra!E10+Inter!E10+Foreign!E10</f>
        <v>376</v>
      </c>
      <c r="F10" s="17">
        <f>((SQRT((Intra!F10/1.645)^2+(Inter!F10/1.645)^2+(Foreign!F10/1.645)^2))*1.645)</f>
        <v>130.67516979135706</v>
      </c>
      <c r="G10" s="18">
        <f>E10/E$8</f>
        <v>6.8500637638914189E-2</v>
      </c>
      <c r="H10" s="16">
        <f>Intra!H10+Inter!H10+Foreign!H10</f>
        <v>327</v>
      </c>
      <c r="I10" s="22">
        <f>((SQRT((Intra!I10/1.645)^2+(Inter!I10/1.645)^2+(Foreign!I10/1.645)^2))*1.645)</f>
        <v>261.70785238505931</v>
      </c>
      <c r="K10" s="6"/>
    </row>
    <row r="11" spans="1:11" x14ac:dyDescent="0.3">
      <c r="A11" s="19" t="s">
        <v>15</v>
      </c>
      <c r="B11" s="16">
        <f>Intra!B11+Inter!B11+Foreign!B11</f>
        <v>92</v>
      </c>
      <c r="C11" s="17">
        <f>((SQRT((Intra!C11/1.645)^2+(Inter!C11/1.645)^2+(Foreign!C11/1.645)^2))*1.645)</f>
        <v>81.074040234837199</v>
      </c>
      <c r="D11" s="18">
        <f t="shared" si="0"/>
        <v>1.2616566099835436E-2</v>
      </c>
      <c r="E11" s="16">
        <f>Intra!E11+Inter!E11+Foreign!E11</f>
        <v>13</v>
      </c>
      <c r="F11" s="17">
        <f>((SQRT((Intra!F11/1.645)^2+(Inter!F11/1.645)^2+(Foreign!F11/1.645)^2))*1.645)</f>
        <v>13.45362404707371</v>
      </c>
      <c r="G11" s="18">
        <f>E11/E$8</f>
        <v>2.3683731098560756E-3</v>
      </c>
      <c r="H11" s="16">
        <f>Intra!H11+Inter!H11+Foreign!H11</f>
        <v>79</v>
      </c>
      <c r="I11" s="22">
        <f>((SQRT((Intra!I11/1.645)^2+(Inter!I11/1.645)^2+(Foreign!I11/1.645)^2))*1.645)</f>
        <v>82.182723245217431</v>
      </c>
      <c r="K11" s="6"/>
    </row>
    <row r="12" spans="1:11" s="1" customFormat="1" x14ac:dyDescent="0.3">
      <c r="A12" s="20" t="s">
        <v>16</v>
      </c>
      <c r="B12" s="16">
        <f>Intra!B12+Inter!B12+Foreign!B12</f>
        <v>3236</v>
      </c>
      <c r="C12" s="17">
        <f>((SQRT((Intra!C12/1.645)^2+(Inter!C12/1.645)^2+(Foreign!C12/1.645)^2))*1.645)</f>
        <v>376.04653967295059</v>
      </c>
      <c r="D12" s="18">
        <f t="shared" si="0"/>
        <v>0.44377399890290731</v>
      </c>
      <c r="E12" s="16">
        <f>Intra!E12+Inter!E12+Foreign!E12</f>
        <v>2381</v>
      </c>
      <c r="F12" s="17">
        <f>((SQRT((Intra!F12/1.645)^2+(Inter!F12/1.645)^2+(Foreign!F12/1.645)^2))*1.645)</f>
        <v>341.95759971084135</v>
      </c>
      <c r="G12" s="18">
        <f>E12/E$8</f>
        <v>0.43377664419748591</v>
      </c>
      <c r="H12" s="16">
        <f>Intra!H12+Inter!H12+Foreign!H12</f>
        <v>855</v>
      </c>
      <c r="I12" s="22">
        <f>((SQRT((Intra!I12/1.645)^2+(Inter!I12/1.645)^2+(Foreign!I12/1.645)^2))*1.645)</f>
        <v>508.27748327070321</v>
      </c>
      <c r="K12" s="6"/>
    </row>
    <row r="13" spans="1:11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11" s="5" customFormat="1" x14ac:dyDescent="0.3">
      <c r="A14" s="12" t="s">
        <v>39</v>
      </c>
      <c r="B14" s="4"/>
      <c r="C14" s="13"/>
      <c r="D14" s="14"/>
      <c r="E14" s="4"/>
      <c r="F14" s="13"/>
      <c r="G14" s="14"/>
      <c r="H14" s="4"/>
      <c r="I14" s="14"/>
    </row>
    <row r="15" spans="1:11" x14ac:dyDescent="0.3">
      <c r="A15" s="15" t="s">
        <v>5</v>
      </c>
      <c r="B15" s="16">
        <f>Intra!B15+Inter!B15+Foreign!B15</f>
        <v>5701</v>
      </c>
      <c r="C15" s="17">
        <f>((SQRT((Intra!C15/1.645)^2+(Inter!C15/1.645)^2+(Foreign!C15/1.645)^2))*1.645)</f>
        <v>615.78161713386669</v>
      </c>
      <c r="D15" s="18">
        <f>B15/B$15</f>
        <v>1</v>
      </c>
      <c r="E15" s="16">
        <f>Intra!E15+Inter!E15+Foreign!E15</f>
        <v>3995</v>
      </c>
      <c r="F15" s="17">
        <f>((SQRT((Intra!F15/1.645)^2+(Inter!F15/1.645)^2+(Foreign!F15/1.645)^2))*1.645)</f>
        <v>480.49557750306087</v>
      </c>
      <c r="G15" s="18">
        <f>E15/E$15</f>
        <v>1</v>
      </c>
      <c r="H15" s="16">
        <f>Intra!H15+Inter!H15+Foreign!H15</f>
        <v>1706</v>
      </c>
      <c r="I15" s="22">
        <f>((SQRT((Intra!I15/1.645)^2+(Inter!I15/1.645)^2+(Foreign!I15/1.645)^2))*1.645)</f>
        <v>781.06529816654893</v>
      </c>
    </row>
    <row r="16" spans="1:11" x14ac:dyDescent="0.3">
      <c r="A16" s="19" t="s">
        <v>17</v>
      </c>
      <c r="B16" s="16">
        <f>Intra!B16+Inter!B16+Foreign!B16</f>
        <v>1581</v>
      </c>
      <c r="C16" s="17">
        <f>((SQRT((Intra!C16/1.645)^2+(Inter!C16/1.645)^2+(Foreign!C16/1.645)^2))*1.645)</f>
        <v>316.08859517546659</v>
      </c>
      <c r="D16" s="18">
        <f>B16/B$15</f>
        <v>0.27731976846167339</v>
      </c>
      <c r="E16" s="16">
        <f>Intra!E16+Inter!E16+Foreign!E16</f>
        <v>1072</v>
      </c>
      <c r="F16" s="17">
        <f>((SQRT((Intra!F16/1.645)^2+(Inter!F16/1.645)^2+(Foreign!F16/1.645)^2))*1.645)</f>
        <v>256.49756334125283</v>
      </c>
      <c r="G16" s="18">
        <f>E16/E$15</f>
        <v>0.2683354192740926</v>
      </c>
      <c r="H16" s="16">
        <f>Intra!H16+Inter!H16+Foreign!H16</f>
        <v>509</v>
      </c>
      <c r="I16" s="22">
        <f>((SQRT((Intra!I16/1.645)^2+(Inter!I16/1.645)^2+(Foreign!I16/1.645)^2))*1.645)</f>
        <v>407.06633366074379</v>
      </c>
    </row>
    <row r="17" spans="1:9" x14ac:dyDescent="0.3">
      <c r="A17" s="19" t="s">
        <v>18</v>
      </c>
      <c r="B17" s="16">
        <f>Intra!B17+Inter!B17+Foreign!B17</f>
        <v>1110</v>
      </c>
      <c r="C17" s="17">
        <f>((SQRT((Intra!C17/1.645)^2+(Inter!C17/1.645)^2+(Foreign!C17/1.645)^2))*1.645)</f>
        <v>227.48626332154655</v>
      </c>
      <c r="D17" s="18">
        <f t="shared" ref="D17:D21" si="1">B17/B$15</f>
        <v>0.19470268373969479</v>
      </c>
      <c r="E17" s="16">
        <f>Intra!E17+Inter!E17+Foreign!E17</f>
        <v>894</v>
      </c>
      <c r="F17" s="17">
        <f>((SQRT((Intra!F17/1.645)^2+(Inter!F17/1.645)^2+(Foreign!F17/1.645)^2))*1.645)</f>
        <v>212.3605424743495</v>
      </c>
      <c r="G17" s="18">
        <f t="shared" ref="G17:G21" si="2">E17/E$15</f>
        <v>0.22377972465581977</v>
      </c>
      <c r="H17" s="16">
        <f>Intra!H17+Inter!H17+Foreign!H17</f>
        <v>216</v>
      </c>
      <c r="I17" s="22">
        <f>((SQRT((Intra!I17/1.645)^2+(Inter!I17/1.645)^2+(Foreign!I17/1.645)^2))*1.645)</f>
        <v>311.20250641664182</v>
      </c>
    </row>
    <row r="18" spans="1:9" x14ac:dyDescent="0.3">
      <c r="A18" s="19" t="s">
        <v>19</v>
      </c>
      <c r="B18" s="16">
        <f>Intra!B18+Inter!B18+Foreign!B18</f>
        <v>1309</v>
      </c>
      <c r="C18" s="17">
        <f>((SQRT((Intra!C18/1.645)^2+(Inter!C18/1.645)^2+(Foreign!C18/1.645)^2))*1.645)</f>
        <v>355.48136378718931</v>
      </c>
      <c r="D18" s="18">
        <f t="shared" si="1"/>
        <v>0.22960884055428873</v>
      </c>
      <c r="E18" s="16">
        <f>Intra!E18+Inter!E18+Foreign!E18</f>
        <v>1196</v>
      </c>
      <c r="F18" s="17">
        <f>((SQRT((Intra!F18/1.645)^2+(Inter!F18/1.645)^2+(Foreign!F18/1.645)^2))*1.645)</f>
        <v>294.63197382497373</v>
      </c>
      <c r="G18" s="18">
        <f t="shared" si="2"/>
        <v>0.29937421777221529</v>
      </c>
      <c r="H18" s="16">
        <f>Intra!H18+Inter!H18+Foreign!H18</f>
        <v>113</v>
      </c>
      <c r="I18" s="22">
        <f>((SQRT((Intra!I18/1.645)^2+(Inter!I18/1.645)^2+(Foreign!I18/1.645)^2))*1.645)</f>
        <v>461.70878267583345</v>
      </c>
    </row>
    <row r="19" spans="1:9" x14ac:dyDescent="0.3">
      <c r="A19" s="20" t="s">
        <v>20</v>
      </c>
      <c r="B19" s="16">
        <f>Intra!B19+Inter!B19+Foreign!B19</f>
        <v>796</v>
      </c>
      <c r="C19" s="17">
        <f>((SQRT((Intra!C19/1.645)^2+(Inter!C19/1.645)^2+(Foreign!C19/1.645)^2))*1.645)</f>
        <v>228.0241215310345</v>
      </c>
      <c r="D19" s="18">
        <f t="shared" si="1"/>
        <v>0.13962462725837571</v>
      </c>
      <c r="E19" s="16">
        <f>Intra!E19+Inter!E19+Foreign!E19</f>
        <v>458</v>
      </c>
      <c r="F19" s="17">
        <f>((SQRT((Intra!F19/1.645)^2+(Inter!F19/1.645)^2+(Foreign!F19/1.645)^2))*1.645)</f>
        <v>144.30176714094671</v>
      </c>
      <c r="G19" s="18">
        <f t="shared" si="2"/>
        <v>0.1146433041301627</v>
      </c>
      <c r="H19" s="16">
        <f>Intra!H19+Inter!H19+Foreign!H19</f>
        <v>338</v>
      </c>
      <c r="I19" s="22">
        <f>((SQRT((Intra!I19/1.645)^2+(Inter!I19/1.645)^2+(Foreign!I19/1.645)^2))*1.645)</f>
        <v>269.84810542229121</v>
      </c>
    </row>
    <row r="20" spans="1:9" x14ac:dyDescent="0.3">
      <c r="A20" s="20" t="s">
        <v>21</v>
      </c>
      <c r="B20" s="16">
        <f>Intra!B20+Inter!B20+Foreign!B20</f>
        <v>852</v>
      </c>
      <c r="C20" s="17">
        <f>((SQRT((Intra!C20/1.645)^2+(Inter!C20/1.645)^2+(Foreign!C20/1.645)^2))*1.645)</f>
        <v>212.90608258102912</v>
      </c>
      <c r="D20" s="18">
        <f t="shared" si="1"/>
        <v>0.14944746535695491</v>
      </c>
      <c r="E20" s="16">
        <f>Intra!E20+Inter!E20+Foreign!E20</f>
        <v>362</v>
      </c>
      <c r="F20" s="17">
        <f>((SQRT((Intra!F20/1.645)^2+(Inter!F20/1.645)^2+(Foreign!F20/1.645)^2))*1.645)</f>
        <v>110.34491379306978</v>
      </c>
      <c r="G20" s="18">
        <f t="shared" si="2"/>
        <v>9.0613266583229032E-2</v>
      </c>
      <c r="H20" s="16">
        <f>Intra!H20+Inter!H20+Foreign!H20</f>
        <v>490</v>
      </c>
      <c r="I20" s="22">
        <f>((SQRT((Intra!I20/1.645)^2+(Inter!I20/1.645)^2+(Foreign!I20/1.645)^2))*1.645)</f>
        <v>239.80200165970251</v>
      </c>
    </row>
    <row r="21" spans="1:9" x14ac:dyDescent="0.3">
      <c r="A21" s="20" t="s">
        <v>30</v>
      </c>
      <c r="B21" s="16">
        <f>Intra!B21+Inter!B21+Foreign!B21</f>
        <v>53</v>
      </c>
      <c r="C21" s="17">
        <f>((SQRT((Intra!C21/1.645)^2+(Inter!C21/1.645)^2+(Foreign!C21/1.645)^2))*1.645)</f>
        <v>61.919302321650875</v>
      </c>
      <c r="D21" s="18">
        <f t="shared" si="1"/>
        <v>9.2966146290124532E-3</v>
      </c>
      <c r="E21" s="16">
        <f>Intra!E21+Inter!E21+Foreign!E21</f>
        <v>13</v>
      </c>
      <c r="F21" s="17">
        <f>((SQRT((Intra!F21/1.645)^2+(Inter!F21/1.645)^2+(Foreign!F21/1.645)^2))*1.645)</f>
        <v>13.45362404707371</v>
      </c>
      <c r="G21" s="18">
        <f t="shared" si="2"/>
        <v>3.2540675844806009E-3</v>
      </c>
      <c r="H21" s="16">
        <f>Intra!H21+Inter!H21+Foreign!H21</f>
        <v>40</v>
      </c>
      <c r="I21" s="22">
        <f>((SQRT((Intra!I21/1.645)^2+(Inter!I21/1.645)^2+(Foreign!I21/1.645)^2))*1.645)</f>
        <v>63.36402764976355</v>
      </c>
    </row>
    <row r="22" spans="1:9" x14ac:dyDescent="0.3">
      <c r="A22" s="21"/>
      <c r="B22" s="21"/>
      <c r="C22" s="29"/>
      <c r="D22" s="23"/>
      <c r="E22" s="21"/>
      <c r="F22" s="29"/>
      <c r="G22" s="23"/>
      <c r="H22" s="21"/>
      <c r="I22" s="23"/>
    </row>
    <row r="23" spans="1:9" x14ac:dyDescent="0.3">
      <c r="A23" s="12" t="s">
        <v>24</v>
      </c>
      <c r="B23" s="4"/>
      <c r="C23" s="13"/>
      <c r="D23" s="14"/>
      <c r="E23" s="4"/>
      <c r="F23" s="13"/>
      <c r="G23" s="14"/>
      <c r="H23" s="4"/>
      <c r="I23" s="14"/>
    </row>
    <row r="24" spans="1:9" x14ac:dyDescent="0.3">
      <c r="A24" s="15" t="s">
        <v>5</v>
      </c>
      <c r="B24" s="16">
        <f>Intra!B24+Inter!B24+Foreign!B24</f>
        <v>7292</v>
      </c>
      <c r="C24" s="17">
        <f>((SQRT((Intra!C24/1.645)^2+(Inter!C24/1.645)^2+(Foreign!C24/1.645)^2))*1.645)</f>
        <v>686.31261098715061</v>
      </c>
      <c r="D24" s="18">
        <f>B24/B$24</f>
        <v>1</v>
      </c>
      <c r="E24" s="16">
        <f>Intra!E24+Inter!E24+Foreign!E24</f>
        <v>5489</v>
      </c>
      <c r="F24" s="17">
        <f>((SQRT((Intra!F24/1.645)^2+(Inter!F24/1.645)^2+(Foreign!F24/1.645)^2))*1.645)</f>
        <v>550.73677923305604</v>
      </c>
      <c r="G24" s="18">
        <f>E24/E$24</f>
        <v>1</v>
      </c>
      <c r="H24" s="16">
        <f>Intra!H24+Inter!H24+Foreign!H24</f>
        <v>1803</v>
      </c>
      <c r="I24" s="22">
        <f>((SQRT((Intra!I24/1.645)^2+(Inter!I24/1.645)^2+(Foreign!I24/1.645)^2))*1.645)</f>
        <v>879.96363561229032</v>
      </c>
    </row>
    <row r="25" spans="1:9" ht="28.8" x14ac:dyDescent="0.3">
      <c r="A25" s="19" t="s">
        <v>25</v>
      </c>
      <c r="B25" s="16">
        <f>Intra!B25+Inter!B25+Foreign!B25</f>
        <v>2259</v>
      </c>
      <c r="C25" s="17">
        <f>((SQRT((Intra!C25/1.645)^2+(Inter!C25/1.645)^2+(Foreign!C25/1.645)^2))*1.645)</f>
        <v>398.18463054216443</v>
      </c>
      <c r="D25" s="18">
        <f t="shared" ref="D25:D30" si="3">B25/B$24</f>
        <v>0.30979155238617662</v>
      </c>
      <c r="E25" s="16">
        <f>Intra!E25+Inter!E25+Foreign!E25</f>
        <v>1933</v>
      </c>
      <c r="F25" s="17">
        <f>((SQRT((Intra!F25/1.645)^2+(Inter!F25/1.645)^2+(Foreign!F25/1.645)^2))*1.645)</f>
        <v>371.35023899278696</v>
      </c>
      <c r="G25" s="18">
        <f t="shared" ref="G25:G30" si="4">E25/E$24</f>
        <v>0.35215886318090728</v>
      </c>
      <c r="H25" s="16">
        <f>Intra!H25+Inter!H25+Foreign!H25</f>
        <v>326</v>
      </c>
      <c r="I25" s="22">
        <f>((SQRT((Intra!I25/1.645)^2+(Inter!I25/1.645)^2+(Foreign!I25/1.645)^2))*1.645)</f>
        <v>544.474058151534</v>
      </c>
    </row>
    <row r="26" spans="1:9" ht="28.8" x14ac:dyDescent="0.3">
      <c r="A26" s="19" t="s">
        <v>26</v>
      </c>
      <c r="B26" s="16">
        <f>Intra!B26+Inter!B26+Foreign!B26</f>
        <v>229</v>
      </c>
      <c r="C26" s="17">
        <f>((SQRT((Intra!C26/1.645)^2+(Inter!C26/1.645)^2+(Foreign!C26/1.645)^2))*1.645)</f>
        <v>109.69047360641673</v>
      </c>
      <c r="D26" s="18">
        <f t="shared" si="3"/>
        <v>3.1404278661546901E-2</v>
      </c>
      <c r="E26" s="16">
        <f>Intra!E26+Inter!E26+Foreign!E26</f>
        <v>302</v>
      </c>
      <c r="F26" s="17">
        <f>((SQRT((Intra!F26/1.645)^2+(Inter!F26/1.645)^2+(Foreign!F26/1.645)^2))*1.645)</f>
        <v>128.52626190782956</v>
      </c>
      <c r="G26" s="18">
        <f t="shared" si="4"/>
        <v>5.5019129167425761E-2</v>
      </c>
      <c r="H26" s="16">
        <f>Intra!H26+Inter!H26+Foreign!H26</f>
        <v>-73</v>
      </c>
      <c r="I26" s="22">
        <f>((SQRT((Intra!I26/1.645)^2+(Inter!I26/1.645)^2+(Foreign!I26/1.645)^2))*1.645)</f>
        <v>168.97041161102732</v>
      </c>
    </row>
    <row r="27" spans="1:9" ht="28.8" x14ac:dyDescent="0.3">
      <c r="A27" s="19" t="s">
        <v>27</v>
      </c>
      <c r="B27" s="16">
        <f>Intra!B27+Inter!B27+Foreign!B27</f>
        <v>1149</v>
      </c>
      <c r="C27" s="17">
        <f>((SQRT((Intra!C27/1.645)^2+(Inter!C27/1.645)^2+(Foreign!C27/1.645)^2))*1.645)</f>
        <v>261.34651327308728</v>
      </c>
      <c r="D27" s="18">
        <f t="shared" si="3"/>
        <v>0.15756993965990126</v>
      </c>
      <c r="E27" s="16">
        <f>Intra!E27+Inter!E27+Foreign!E27</f>
        <v>586</v>
      </c>
      <c r="F27" s="17">
        <f>((SQRT((Intra!F27/1.645)^2+(Inter!F27/1.645)^2+(Foreign!F27/1.645)^2))*1.645)</f>
        <v>164.76043214315749</v>
      </c>
      <c r="G27" s="18">
        <f t="shared" si="4"/>
        <v>0.10675897249043542</v>
      </c>
      <c r="H27" s="16">
        <f>Intra!H27+Inter!H27+Foreign!H27</f>
        <v>563</v>
      </c>
      <c r="I27" s="22">
        <f>((SQRT((Intra!I27/1.645)^2+(Inter!I27/1.645)^2+(Foreign!I27/1.645)^2))*1.645)</f>
        <v>308.94659732711091</v>
      </c>
    </row>
    <row r="28" spans="1:9" ht="28.8" x14ac:dyDescent="0.3">
      <c r="A28" s="19" t="s">
        <v>28</v>
      </c>
      <c r="B28" s="16">
        <f>Intra!B28+Inter!B28+Foreign!B28</f>
        <v>863</v>
      </c>
      <c r="C28" s="17">
        <f>((SQRT((Intra!C28/1.645)^2+(Inter!C28/1.645)^2+(Foreign!C28/1.645)^2))*1.645)</f>
        <v>320.25770872845516</v>
      </c>
      <c r="D28" s="18">
        <f t="shared" si="3"/>
        <v>0.11834887547997806</v>
      </c>
      <c r="E28" s="16">
        <f>Intra!E28+Inter!E28+Foreign!E28</f>
        <v>507</v>
      </c>
      <c r="F28" s="17">
        <f>((SQRT((Intra!F28/1.645)^2+(Inter!F28/1.645)^2+(Foreign!F28/1.645)^2))*1.645)</f>
        <v>162.76363230156787</v>
      </c>
      <c r="G28" s="18">
        <f t="shared" si="4"/>
        <v>9.236655128438695E-2</v>
      </c>
      <c r="H28" s="16">
        <f>Intra!H28+Inter!H28+Foreign!H28</f>
        <v>356</v>
      </c>
      <c r="I28" s="22">
        <f>((SQRT((Intra!I28/1.645)^2+(Inter!I28/1.645)^2+(Foreign!I28/1.645)^2))*1.645)</f>
        <v>359.24504171943698</v>
      </c>
    </row>
    <row r="29" spans="1:9" x14ac:dyDescent="0.3">
      <c r="A29" s="19" t="s">
        <v>22</v>
      </c>
      <c r="B29" s="16">
        <f>Intra!B29+Inter!B29+Foreign!B29</f>
        <v>1242</v>
      </c>
      <c r="C29" s="17">
        <f>((SQRT((Intra!C29/1.645)^2+(Inter!C29/1.645)^2+(Foreign!C29/1.645)^2))*1.645)</f>
        <v>216.03009049667133</v>
      </c>
      <c r="D29" s="18">
        <f t="shared" si="3"/>
        <v>0.17032364234777839</v>
      </c>
      <c r="E29" s="16">
        <f>Intra!E29+Inter!E29+Foreign!E29</f>
        <v>715</v>
      </c>
      <c r="F29" s="17">
        <f>((SQRT((Intra!F29/1.645)^2+(Inter!F29/1.645)^2+(Foreign!F29/1.645)^2))*1.645)</f>
        <v>181.96153439669607</v>
      </c>
      <c r="G29" s="18">
        <f t="shared" si="4"/>
        <v>0.13026052104208416</v>
      </c>
      <c r="H29" s="16">
        <f>Intra!H29+Inter!H29+Foreign!H29</f>
        <v>527</v>
      </c>
      <c r="I29" s="22">
        <f>((SQRT((Intra!I29/1.645)^2+(Inter!I29/1.645)^2+(Foreign!I29/1.645)^2))*1.645)</f>
        <v>282.45176579373691</v>
      </c>
    </row>
    <row r="30" spans="1:9" x14ac:dyDescent="0.3">
      <c r="A30" s="24" t="s">
        <v>23</v>
      </c>
      <c r="B30" s="25">
        <f>Intra!B30+Inter!B30+Foreign!B30</f>
        <v>1550</v>
      </c>
      <c r="C30" s="26">
        <f>((SQRT((Intra!C30/1.645)^2+(Inter!C30/1.645)^2+(Foreign!C30/1.645)^2))*1.645)</f>
        <v>287.93402021991074</v>
      </c>
      <c r="D30" s="27">
        <f t="shared" si="3"/>
        <v>0.21256171146461875</v>
      </c>
      <c r="E30" s="25">
        <f>Intra!E30+Inter!E30+Foreign!E30</f>
        <v>1446</v>
      </c>
      <c r="F30" s="26">
        <f>((SQRT((Intra!F30/1.645)^2+(Inter!F30/1.645)^2+(Foreign!F30/1.645)^2))*1.645)</f>
        <v>249.96999819978396</v>
      </c>
      <c r="G30" s="27">
        <f t="shared" si="4"/>
        <v>0.26343596283476045</v>
      </c>
      <c r="H30" s="25">
        <f>Intra!H30+Inter!H30+Foreign!H30</f>
        <v>104</v>
      </c>
      <c r="I30" s="28">
        <f>((SQRT((Intra!I30/1.645)^2+(Inter!I30/1.645)^2+(Foreign!I30/1.645)^2))*1.645)</f>
        <v>381.30171780363116</v>
      </c>
    </row>
    <row r="32" spans="1:9" x14ac:dyDescent="0.3">
      <c r="A32" s="7" t="s">
        <v>6</v>
      </c>
    </row>
    <row r="33" spans="1:9" ht="28.8" customHeight="1" x14ac:dyDescent="0.3">
      <c r="A33" s="45" t="s">
        <v>37</v>
      </c>
      <c r="B33" s="45"/>
      <c r="C33" s="45"/>
      <c r="D33" s="45"/>
      <c r="E33" s="45"/>
      <c r="F33" s="45"/>
      <c r="G33" s="45"/>
      <c r="H33" s="45"/>
      <c r="I33" s="45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46"/>
      <c r="B2" s="46"/>
      <c r="C2" s="46"/>
      <c r="D2" s="46"/>
      <c r="E2" s="46"/>
      <c r="F2" s="46"/>
      <c r="G2" s="46"/>
      <c r="H2" s="46"/>
      <c r="I2" s="46"/>
    </row>
    <row r="3" spans="1:9" ht="15.6" x14ac:dyDescent="0.3">
      <c r="A3" s="2" t="str">
        <f>Total!A3</f>
        <v>Washington County</v>
      </c>
      <c r="B3" s="47" t="s">
        <v>9</v>
      </c>
      <c r="C3" s="47"/>
      <c r="D3" s="47"/>
      <c r="E3" s="47"/>
      <c r="F3" s="47"/>
      <c r="G3" s="47"/>
      <c r="H3" s="47"/>
      <c r="I3" s="47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1" t="s">
        <v>0</v>
      </c>
      <c r="C5" s="42"/>
      <c r="D5" s="43"/>
      <c r="E5" s="41" t="s">
        <v>36</v>
      </c>
      <c r="F5" s="42"/>
      <c r="G5" s="43"/>
      <c r="H5" s="41" t="s">
        <v>1</v>
      </c>
      <c r="I5" s="43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s="5" customFormat="1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48">
        <v>4233</v>
      </c>
      <c r="C8" s="48">
        <v>590.57852991791026</v>
      </c>
      <c r="D8" s="18">
        <f t="shared" ref="D8:D12" si="0">B8/B$8</f>
        <v>1</v>
      </c>
      <c r="E8" s="49">
        <v>3266</v>
      </c>
      <c r="F8" s="49">
        <v>431.34325078758337</v>
      </c>
      <c r="G8" s="18">
        <f t="shared" ref="G8:G12" si="1">E8/E$8</f>
        <v>1</v>
      </c>
      <c r="H8" s="34">
        <f t="shared" ref="H8:H12" si="2">B8-E8</f>
        <v>967</v>
      </c>
      <c r="I8" s="35">
        <f>((SQRT((C8/1.645)^2+(F8/1.645)^2)))*1.645</f>
        <v>731.32755998936625</v>
      </c>
    </row>
    <row r="9" spans="1:9" x14ac:dyDescent="0.3">
      <c r="A9" s="32" t="s">
        <v>13</v>
      </c>
      <c r="B9" s="48">
        <v>1530</v>
      </c>
      <c r="C9" s="48">
        <v>476.86371218619689</v>
      </c>
      <c r="D9" s="18">
        <f t="shared" si="0"/>
        <v>0.36144578313253012</v>
      </c>
      <c r="E9" s="49">
        <v>1450</v>
      </c>
      <c r="F9" s="49">
        <v>316.67333326315941</v>
      </c>
      <c r="G9" s="18">
        <f t="shared" si="1"/>
        <v>0.44396815676668711</v>
      </c>
      <c r="H9" s="34">
        <f t="shared" si="2"/>
        <v>80</v>
      </c>
      <c r="I9" s="35">
        <f t="shared" ref="I9:I12" si="3">((SQRT((C9/1.645)^2+(F9/1.645)^2)))*1.645</f>
        <v>572.43427570333347</v>
      </c>
    </row>
    <row r="10" spans="1:9" x14ac:dyDescent="0.3">
      <c r="A10" s="32" t="s">
        <v>14</v>
      </c>
      <c r="B10" s="48">
        <v>316</v>
      </c>
      <c r="C10" s="48">
        <v>170.17931719218996</v>
      </c>
      <c r="D10" s="18">
        <f t="shared" si="0"/>
        <v>7.4651547365934323E-2</v>
      </c>
      <c r="E10" s="49">
        <v>212</v>
      </c>
      <c r="F10" s="49">
        <v>88.385519175937404</v>
      </c>
      <c r="G10" s="18">
        <f t="shared" si="1"/>
        <v>6.4911206368646668E-2</v>
      </c>
      <c r="H10" s="34">
        <f t="shared" si="2"/>
        <v>104</v>
      </c>
      <c r="I10" s="35">
        <f t="shared" si="3"/>
        <v>191.76287440482321</v>
      </c>
    </row>
    <row r="11" spans="1:9" x14ac:dyDescent="0.3">
      <c r="A11" s="32" t="s">
        <v>15</v>
      </c>
      <c r="B11" s="48">
        <v>43</v>
      </c>
      <c r="C11" s="48">
        <v>61</v>
      </c>
      <c r="D11" s="18">
        <f t="shared" si="0"/>
        <v>1.0158280179541696E-2</v>
      </c>
      <c r="E11" s="49">
        <v>6</v>
      </c>
      <c r="F11" s="49">
        <v>10</v>
      </c>
      <c r="G11" s="18">
        <f t="shared" si="1"/>
        <v>1.837109614206981E-3</v>
      </c>
      <c r="H11" s="34">
        <f t="shared" si="2"/>
        <v>37</v>
      </c>
      <c r="I11" s="35">
        <f t="shared" si="3"/>
        <v>61.814237842102365</v>
      </c>
    </row>
    <row r="12" spans="1:9" x14ac:dyDescent="0.3">
      <c r="A12" s="33" t="s">
        <v>16</v>
      </c>
      <c r="B12" s="48">
        <v>2344</v>
      </c>
      <c r="C12" s="48">
        <v>297.82880988917105</v>
      </c>
      <c r="D12" s="18">
        <f t="shared" si="0"/>
        <v>0.55374438932199388</v>
      </c>
      <c r="E12" s="49">
        <v>1598</v>
      </c>
      <c r="F12" s="49">
        <v>279.03942373793706</v>
      </c>
      <c r="G12" s="18">
        <f t="shared" si="1"/>
        <v>0.48928352725045926</v>
      </c>
      <c r="H12" s="34">
        <f t="shared" si="2"/>
        <v>746</v>
      </c>
      <c r="I12" s="35">
        <f t="shared" si="3"/>
        <v>408.12375574082915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5">
        <v>3349</v>
      </c>
      <c r="C15" s="55">
        <v>490.77387868548993</v>
      </c>
      <c r="D15" s="18">
        <f>B15/B$15</f>
        <v>1</v>
      </c>
      <c r="E15" s="56">
        <v>2237</v>
      </c>
      <c r="F15" s="56">
        <v>343.85607454282382</v>
      </c>
      <c r="G15" s="18">
        <f>E15/E$15</f>
        <v>1</v>
      </c>
      <c r="H15" s="16">
        <f t="shared" ref="H15:H21" si="4">B15-E15</f>
        <v>1112</v>
      </c>
      <c r="I15" s="35">
        <f t="shared" ref="I15:I21" si="5">((SQRT((C15/1.645)^2+(F15/1.645)^2)))*1.645</f>
        <v>599.24619314602239</v>
      </c>
    </row>
    <row r="16" spans="1:9" x14ac:dyDescent="0.3">
      <c r="A16" s="32" t="s">
        <v>17</v>
      </c>
      <c r="B16" s="55">
        <v>625</v>
      </c>
      <c r="C16" s="55">
        <v>185.10807653908566</v>
      </c>
      <c r="D16" s="18">
        <f>B16/B$15</f>
        <v>0.18662287249925349</v>
      </c>
      <c r="E16" s="56">
        <v>677</v>
      </c>
      <c r="F16" s="56">
        <v>197.73719933285187</v>
      </c>
      <c r="G16" s="18">
        <f>E16/E$15</f>
        <v>0.30263746088511401</v>
      </c>
      <c r="H16" s="16">
        <f t="shared" si="4"/>
        <v>-52</v>
      </c>
      <c r="I16" s="35">
        <f t="shared" si="5"/>
        <v>270.8597423021738</v>
      </c>
    </row>
    <row r="17" spans="1:9" x14ac:dyDescent="0.3">
      <c r="A17" s="32" t="s">
        <v>18</v>
      </c>
      <c r="B17" s="55">
        <v>807</v>
      </c>
      <c r="C17" s="55">
        <v>201.66556473528146</v>
      </c>
      <c r="D17" s="18">
        <f t="shared" ref="D17:D21" si="6">B17/B$15</f>
        <v>0.24096745297103614</v>
      </c>
      <c r="E17" s="56">
        <v>573</v>
      </c>
      <c r="F17" s="56">
        <v>170.19400694501553</v>
      </c>
      <c r="G17" s="18">
        <f t="shared" ref="G17:G21" si="7">E17/E$15</f>
        <v>0.2561466249441216</v>
      </c>
      <c r="H17" s="16">
        <f t="shared" si="4"/>
        <v>234</v>
      </c>
      <c r="I17" s="35">
        <f t="shared" si="5"/>
        <v>263.88444440701693</v>
      </c>
    </row>
    <row r="18" spans="1:9" x14ac:dyDescent="0.3">
      <c r="A18" s="32" t="s">
        <v>19</v>
      </c>
      <c r="B18" s="55">
        <v>724</v>
      </c>
      <c r="C18" s="55">
        <v>304.57675551492764</v>
      </c>
      <c r="D18" s="18">
        <f t="shared" si="6"/>
        <v>0.21618393550313528</v>
      </c>
      <c r="E18" s="56">
        <v>591</v>
      </c>
      <c r="F18" s="56">
        <v>191.94269978303421</v>
      </c>
      <c r="G18" s="18">
        <f t="shared" si="7"/>
        <v>0.2641931157800626</v>
      </c>
      <c r="H18" s="16">
        <f t="shared" si="4"/>
        <v>133</v>
      </c>
      <c r="I18" s="35">
        <f t="shared" si="5"/>
        <v>360.01249978299364</v>
      </c>
    </row>
    <row r="19" spans="1:9" x14ac:dyDescent="0.3">
      <c r="A19" s="33" t="s">
        <v>20</v>
      </c>
      <c r="B19" s="55">
        <v>661</v>
      </c>
      <c r="C19" s="55">
        <v>215.6687274502263</v>
      </c>
      <c r="D19" s="18">
        <f t="shared" si="6"/>
        <v>0.19737234995521052</v>
      </c>
      <c r="E19" s="56">
        <v>243</v>
      </c>
      <c r="F19" s="56">
        <v>94.170058935948433</v>
      </c>
      <c r="G19" s="18">
        <f t="shared" si="7"/>
        <v>0.10862762628520339</v>
      </c>
      <c r="H19" s="16">
        <f t="shared" si="4"/>
        <v>418</v>
      </c>
      <c r="I19" s="35">
        <f t="shared" si="5"/>
        <v>235.33168082517065</v>
      </c>
    </row>
    <row r="20" spans="1:9" x14ac:dyDescent="0.3">
      <c r="A20" s="33" t="s">
        <v>21</v>
      </c>
      <c r="B20" s="55">
        <v>489</v>
      </c>
      <c r="C20" s="55">
        <v>151.40673697032111</v>
      </c>
      <c r="D20" s="18">
        <f t="shared" si="6"/>
        <v>0.14601373544341595</v>
      </c>
      <c r="E20" s="56">
        <v>147</v>
      </c>
      <c r="F20" s="56">
        <v>66.037867924396224</v>
      </c>
      <c r="G20" s="18">
        <f t="shared" si="7"/>
        <v>6.5713008493518105E-2</v>
      </c>
      <c r="H20" s="16">
        <f t="shared" si="4"/>
        <v>342</v>
      </c>
      <c r="I20" s="35">
        <f t="shared" si="5"/>
        <v>165.18171811674557</v>
      </c>
    </row>
    <row r="21" spans="1:9" x14ac:dyDescent="0.3">
      <c r="A21" s="33" t="s">
        <v>30</v>
      </c>
      <c r="B21" s="55">
        <v>43</v>
      </c>
      <c r="C21" s="55">
        <v>61</v>
      </c>
      <c r="D21" s="18">
        <f t="shared" si="6"/>
        <v>1.2839653627948642E-2</v>
      </c>
      <c r="E21" s="56">
        <v>6</v>
      </c>
      <c r="F21" s="56">
        <v>10</v>
      </c>
      <c r="G21" s="18">
        <f t="shared" si="7"/>
        <v>2.682163611980331E-3</v>
      </c>
      <c r="H21" s="16">
        <f t="shared" si="4"/>
        <v>37</v>
      </c>
      <c r="I21" s="35">
        <f t="shared" si="5"/>
        <v>61.814237842102365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9">
        <v>4233</v>
      </c>
      <c r="C24" s="59">
        <v>532.29503097436486</v>
      </c>
      <c r="D24" s="18">
        <f>B24/B$24</f>
        <v>1</v>
      </c>
      <c r="E24" s="60">
        <v>3266</v>
      </c>
      <c r="F24" s="60">
        <v>414.17629096798862</v>
      </c>
      <c r="G24" s="18">
        <f>E24/E$24</f>
        <v>1</v>
      </c>
      <c r="H24" s="16">
        <f t="shared" ref="H24:H30" si="8">B24-E24</f>
        <v>967</v>
      </c>
      <c r="I24" s="35">
        <f t="shared" ref="I24:I30" si="9">((SQRT((C24/1.645)^2+(F24/1.645)^2)))*1.645</f>
        <v>674.44792237799936</v>
      </c>
    </row>
    <row r="25" spans="1:9" ht="28.8" x14ac:dyDescent="0.3">
      <c r="A25" s="32" t="s">
        <v>25</v>
      </c>
      <c r="B25" s="59">
        <v>1054</v>
      </c>
      <c r="C25" s="59">
        <v>293.76691440664314</v>
      </c>
      <c r="D25" s="18">
        <f t="shared" ref="D25:D30" si="10">B25/B$24</f>
        <v>0.24899598393574296</v>
      </c>
      <c r="E25" s="60">
        <v>950</v>
      </c>
      <c r="F25" s="60">
        <v>254.95293683344772</v>
      </c>
      <c r="G25" s="18">
        <f t="shared" ref="G25:G30" si="11">E25/E$24</f>
        <v>0.29087568891610532</v>
      </c>
      <c r="H25" s="16">
        <f t="shared" si="8"/>
        <v>104</v>
      </c>
      <c r="I25" s="35">
        <f t="shared" si="9"/>
        <v>388.97300677553449</v>
      </c>
    </row>
    <row r="26" spans="1:9" ht="28.8" x14ac:dyDescent="0.3">
      <c r="A26" s="32" t="s">
        <v>26</v>
      </c>
      <c r="B26" s="59">
        <v>125</v>
      </c>
      <c r="C26" s="59">
        <v>93.289870832797277</v>
      </c>
      <c r="D26" s="18">
        <f t="shared" si="10"/>
        <v>2.9529884242853768E-2</v>
      </c>
      <c r="E26" s="60">
        <v>175</v>
      </c>
      <c r="F26" s="60">
        <v>102.15184775617131</v>
      </c>
      <c r="G26" s="18">
        <f t="shared" si="11"/>
        <v>5.3582363747703615E-2</v>
      </c>
      <c r="H26" s="16">
        <f t="shared" si="8"/>
        <v>-50</v>
      </c>
      <c r="I26" s="35">
        <f t="shared" si="9"/>
        <v>138.34016047410094</v>
      </c>
    </row>
    <row r="27" spans="1:9" ht="28.8" x14ac:dyDescent="0.3">
      <c r="A27" s="32" t="s">
        <v>27</v>
      </c>
      <c r="B27" s="59">
        <v>613</v>
      </c>
      <c r="C27" s="59">
        <v>165.30275254816542</v>
      </c>
      <c r="D27" s="18">
        <f t="shared" si="10"/>
        <v>0.14481455232695487</v>
      </c>
      <c r="E27" s="60">
        <v>357</v>
      </c>
      <c r="F27" s="60">
        <v>128.59626744194406</v>
      </c>
      <c r="G27" s="18">
        <f t="shared" si="11"/>
        <v>0.10930802204531537</v>
      </c>
      <c r="H27" s="16">
        <f t="shared" si="8"/>
        <v>256</v>
      </c>
      <c r="I27" s="35">
        <f t="shared" si="9"/>
        <v>209.43256671301151</v>
      </c>
    </row>
    <row r="28" spans="1:9" ht="28.8" x14ac:dyDescent="0.3">
      <c r="A28" s="32" t="s">
        <v>28</v>
      </c>
      <c r="B28" s="59">
        <v>561</v>
      </c>
      <c r="C28" s="59">
        <v>298.90968535663075</v>
      </c>
      <c r="D28" s="18">
        <f t="shared" si="10"/>
        <v>0.13253012048192772</v>
      </c>
      <c r="E28" s="60">
        <v>244</v>
      </c>
      <c r="F28" s="60">
        <v>126.02777471652824</v>
      </c>
      <c r="G28" s="18">
        <f t="shared" si="11"/>
        <v>7.4709124311083897E-2</v>
      </c>
      <c r="H28" s="16">
        <f t="shared" si="8"/>
        <v>317</v>
      </c>
      <c r="I28" s="35">
        <f t="shared" si="9"/>
        <v>324.39173848912986</v>
      </c>
    </row>
    <row r="29" spans="1:9" x14ac:dyDescent="0.3">
      <c r="A29" s="32" t="s">
        <v>22</v>
      </c>
      <c r="B29" s="59">
        <v>996</v>
      </c>
      <c r="C29" s="59">
        <v>193.47868099612424</v>
      </c>
      <c r="D29" s="18">
        <f t="shared" si="10"/>
        <v>0.23529411764705882</v>
      </c>
      <c r="E29" s="60">
        <v>522</v>
      </c>
      <c r="F29" s="60">
        <v>153.95129099815955</v>
      </c>
      <c r="G29" s="18">
        <f t="shared" si="11"/>
        <v>0.15982853643600733</v>
      </c>
      <c r="H29" s="16">
        <f t="shared" si="8"/>
        <v>474</v>
      </c>
      <c r="I29" s="35">
        <f t="shared" si="9"/>
        <v>247.25492917230184</v>
      </c>
    </row>
    <row r="30" spans="1:9" x14ac:dyDescent="0.3">
      <c r="A30" s="37" t="s">
        <v>23</v>
      </c>
      <c r="B30" s="59">
        <v>884</v>
      </c>
      <c r="C30" s="59">
        <v>185.01351301999537</v>
      </c>
      <c r="D30" s="27">
        <f t="shared" si="10"/>
        <v>0.20883534136546184</v>
      </c>
      <c r="E30" s="60">
        <v>1018</v>
      </c>
      <c r="F30" s="60">
        <v>199.96249648371565</v>
      </c>
      <c r="G30" s="27">
        <f t="shared" si="11"/>
        <v>0.31169626454378446</v>
      </c>
      <c r="H30" s="25">
        <f t="shared" si="8"/>
        <v>-134</v>
      </c>
      <c r="I30" s="35">
        <f t="shared" si="9"/>
        <v>272.42430141233729</v>
      </c>
    </row>
    <row r="31" spans="1:9" x14ac:dyDescent="0.3">
      <c r="B31" s="38"/>
      <c r="C31" s="38"/>
      <c r="E31" s="38"/>
      <c r="F31" s="38"/>
      <c r="I31" s="38"/>
    </row>
    <row r="32" spans="1:9" x14ac:dyDescent="0.3">
      <c r="A32" s="7" t="s">
        <v>33</v>
      </c>
    </row>
    <row r="33" spans="1:9" ht="30" customHeight="1" x14ac:dyDescent="0.3">
      <c r="A33" s="45" t="s">
        <v>38</v>
      </c>
      <c r="B33" s="45"/>
      <c r="C33" s="45"/>
      <c r="D33" s="45"/>
      <c r="E33" s="45"/>
      <c r="F33" s="45"/>
      <c r="G33" s="45"/>
      <c r="H33" s="45"/>
      <c r="I33" s="45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6"/>
      <c r="B2" s="46"/>
      <c r="C2" s="46"/>
      <c r="D2" s="46"/>
      <c r="E2" s="46"/>
      <c r="F2" s="46"/>
      <c r="G2" s="46"/>
      <c r="H2" s="46"/>
      <c r="I2" s="46"/>
    </row>
    <row r="3" spans="1:9" ht="15.6" x14ac:dyDescent="0.3">
      <c r="A3" s="2" t="str">
        <f>Intra!A3</f>
        <v>Washington County</v>
      </c>
      <c r="B3" s="44" t="s">
        <v>10</v>
      </c>
      <c r="C3" s="44"/>
      <c r="D3" s="44"/>
      <c r="E3" s="44"/>
      <c r="F3" s="44"/>
      <c r="G3" s="44"/>
      <c r="H3" s="44"/>
      <c r="I3" s="4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1" t="s">
        <v>0</v>
      </c>
      <c r="C5" s="42"/>
      <c r="D5" s="43"/>
      <c r="E5" s="41" t="s">
        <v>29</v>
      </c>
      <c r="F5" s="42"/>
      <c r="G5" s="43"/>
      <c r="H5" s="41" t="s">
        <v>1</v>
      </c>
      <c r="I5" s="43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0">
        <v>2708</v>
      </c>
      <c r="C8" s="50">
        <v>409.20288366530366</v>
      </c>
      <c r="D8" s="18">
        <f t="shared" ref="D8" si="0">B8/B$8</f>
        <v>1</v>
      </c>
      <c r="E8" s="51">
        <v>2223</v>
      </c>
      <c r="F8" s="51">
        <v>377.09282676815792</v>
      </c>
      <c r="G8" s="18">
        <f t="shared" ref="G8" si="1">E8/E$8</f>
        <v>1</v>
      </c>
      <c r="H8" s="34">
        <f t="shared" ref="H8:H12" si="2">B8-E8</f>
        <v>485</v>
      </c>
      <c r="I8" s="35">
        <f t="shared" ref="I8:I12" si="3">((SQRT((C8/1.645)^2+(F8/1.645)^2)))*1.645</f>
        <v>556.45844409084134</v>
      </c>
    </row>
    <row r="9" spans="1:9" x14ac:dyDescent="0.3">
      <c r="A9" s="32" t="s">
        <v>13</v>
      </c>
      <c r="B9" s="50">
        <v>1593</v>
      </c>
      <c r="C9" s="50">
        <v>320.0546828277943</v>
      </c>
      <c r="D9" s="18">
        <f>B9/B$8</f>
        <v>0.58825701624815363</v>
      </c>
      <c r="E9" s="51">
        <v>1269</v>
      </c>
      <c r="F9" s="51">
        <v>306.23846917067749</v>
      </c>
      <c r="G9" s="18">
        <f>E9/E$8</f>
        <v>0.57085020242914974</v>
      </c>
      <c r="H9" s="34">
        <f t="shared" si="2"/>
        <v>324</v>
      </c>
      <c r="I9" s="35">
        <f t="shared" si="3"/>
        <v>442.96388114608163</v>
      </c>
    </row>
    <row r="10" spans="1:9" x14ac:dyDescent="0.3">
      <c r="A10" s="32" t="s">
        <v>14</v>
      </c>
      <c r="B10" s="50">
        <v>293</v>
      </c>
      <c r="C10" s="50">
        <v>132.71021060943278</v>
      </c>
      <c r="D10" s="18">
        <f>B10/B$8</f>
        <v>0.10819793205317578</v>
      </c>
      <c r="E10" s="51">
        <v>164</v>
      </c>
      <c r="F10" s="51">
        <v>96.249675324127708</v>
      </c>
      <c r="G10" s="18">
        <f>E10/E$8</f>
        <v>7.3774179037336934E-2</v>
      </c>
      <c r="H10" s="34">
        <f t="shared" si="2"/>
        <v>129</v>
      </c>
      <c r="I10" s="35">
        <f t="shared" si="3"/>
        <v>163.9390130505854</v>
      </c>
    </row>
    <row r="11" spans="1:9" x14ac:dyDescent="0.3">
      <c r="A11" s="32" t="s">
        <v>15</v>
      </c>
      <c r="B11" s="50">
        <v>49</v>
      </c>
      <c r="C11" s="50">
        <v>53.404119691274758</v>
      </c>
      <c r="D11" s="18">
        <f>B11/B$8</f>
        <v>1.8094534711964549E-2</v>
      </c>
      <c r="E11" s="51">
        <v>7</v>
      </c>
      <c r="F11" s="51">
        <v>9</v>
      </c>
      <c r="G11" s="18">
        <f>E11/E$8</f>
        <v>3.1488978857399908E-3</v>
      </c>
      <c r="H11" s="34">
        <f t="shared" si="2"/>
        <v>42</v>
      </c>
      <c r="I11" s="35">
        <f t="shared" si="3"/>
        <v>54.157178656204024</v>
      </c>
    </row>
    <row r="12" spans="1:9" x14ac:dyDescent="0.3">
      <c r="A12" s="33" t="s">
        <v>16</v>
      </c>
      <c r="B12" s="50">
        <v>773</v>
      </c>
      <c r="C12" s="50">
        <v>211.06397134518249</v>
      </c>
      <c r="D12" s="18">
        <f>B12/B$8</f>
        <v>0.28545051698670604</v>
      </c>
      <c r="E12" s="51">
        <v>783</v>
      </c>
      <c r="F12" s="51">
        <v>197.66638560969338</v>
      </c>
      <c r="G12" s="18">
        <f>E12/E$8</f>
        <v>0.35222672064777327</v>
      </c>
      <c r="H12" s="34">
        <f t="shared" si="2"/>
        <v>-10</v>
      </c>
      <c r="I12" s="35">
        <f t="shared" si="3"/>
        <v>289.17122955093583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7">
        <v>2160</v>
      </c>
      <c r="C15" s="57">
        <v>346.98270850288776</v>
      </c>
      <c r="D15" s="18">
        <f>B15/B$15</f>
        <v>1</v>
      </c>
      <c r="E15" s="58">
        <v>1758</v>
      </c>
      <c r="F15" s="58">
        <v>335.61734162584622</v>
      </c>
      <c r="G15" s="18">
        <f>E15/E$15</f>
        <v>1</v>
      </c>
      <c r="H15" s="16">
        <f t="shared" ref="H15:H21" si="4">B15-E15</f>
        <v>402</v>
      </c>
      <c r="I15" s="22">
        <f t="shared" ref="I15:I21" si="5">((SQRT((C15/1.645)^2+(F15/1.645)^2)))*1.645</f>
        <v>482.7380241911755</v>
      </c>
    </row>
    <row r="16" spans="1:9" x14ac:dyDescent="0.3">
      <c r="A16" s="32" t="s">
        <v>17</v>
      </c>
      <c r="B16" s="57">
        <v>811</v>
      </c>
      <c r="C16" s="57">
        <v>221.37298841547945</v>
      </c>
      <c r="D16" s="18">
        <f>B16/B$15</f>
        <v>0.37546296296296294</v>
      </c>
      <c r="E16" s="58">
        <v>395</v>
      </c>
      <c r="F16" s="58">
        <v>163.37380450978057</v>
      </c>
      <c r="G16" s="18">
        <f>E16/E$15</f>
        <v>0.22468714448236632</v>
      </c>
      <c r="H16" s="16">
        <f t="shared" si="4"/>
        <v>416</v>
      </c>
      <c r="I16" s="22">
        <f t="shared" si="5"/>
        <v>275.13087794720536</v>
      </c>
    </row>
    <row r="17" spans="1:9" x14ac:dyDescent="0.3">
      <c r="A17" s="32" t="s">
        <v>18</v>
      </c>
      <c r="B17" s="57">
        <v>273</v>
      </c>
      <c r="C17" s="57">
        <v>101.1582918005242</v>
      </c>
      <c r="D17" s="18">
        <f t="shared" ref="D17:D21" si="6">B17/B$15</f>
        <v>0.12638888888888888</v>
      </c>
      <c r="E17" s="58">
        <v>321</v>
      </c>
      <c r="F17" s="58">
        <v>127.00787377166817</v>
      </c>
      <c r="G17" s="18">
        <f t="shared" ref="G17:G21" si="7">E17/E$15</f>
        <v>0.1825938566552901</v>
      </c>
      <c r="H17" s="16">
        <f t="shared" si="4"/>
        <v>-48</v>
      </c>
      <c r="I17" s="22">
        <f t="shared" si="5"/>
        <v>162.36994795835835</v>
      </c>
    </row>
    <row r="18" spans="1:9" x14ac:dyDescent="0.3">
      <c r="A18" s="32" t="s">
        <v>19</v>
      </c>
      <c r="B18" s="57">
        <v>568</v>
      </c>
      <c r="C18" s="57">
        <v>182.09338263649232</v>
      </c>
      <c r="D18" s="18">
        <f t="shared" si="6"/>
        <v>0.26296296296296295</v>
      </c>
      <c r="E18" s="58">
        <v>605</v>
      </c>
      <c r="F18" s="58">
        <v>223.53075850987489</v>
      </c>
      <c r="G18" s="18">
        <f t="shared" si="7"/>
        <v>0.34414106939704209</v>
      </c>
      <c r="H18" s="16">
        <f t="shared" si="4"/>
        <v>-37</v>
      </c>
      <c r="I18" s="22">
        <f t="shared" si="5"/>
        <v>288.31233064161512</v>
      </c>
    </row>
    <row r="19" spans="1:9" x14ac:dyDescent="0.3">
      <c r="A19" s="33" t="s">
        <v>20</v>
      </c>
      <c r="B19" s="57">
        <v>135</v>
      </c>
      <c r="C19" s="57">
        <v>74.040529441651074</v>
      </c>
      <c r="D19" s="18">
        <f t="shared" si="6"/>
        <v>6.25E-2</v>
      </c>
      <c r="E19" s="58">
        <v>215</v>
      </c>
      <c r="F19" s="58">
        <v>109.33892262136115</v>
      </c>
      <c r="G19" s="18">
        <f t="shared" si="7"/>
        <v>0.12229806598407281</v>
      </c>
      <c r="H19" s="16">
        <f t="shared" si="4"/>
        <v>-80</v>
      </c>
      <c r="I19" s="22">
        <f t="shared" si="5"/>
        <v>132.04923324275686</v>
      </c>
    </row>
    <row r="20" spans="1:9" x14ac:dyDescent="0.3">
      <c r="A20" s="33" t="s">
        <v>21</v>
      </c>
      <c r="B20" s="57">
        <v>363</v>
      </c>
      <c r="C20" s="57">
        <v>149.68299836654793</v>
      </c>
      <c r="D20" s="18">
        <f t="shared" si="6"/>
        <v>0.16805555555555557</v>
      </c>
      <c r="E20" s="58">
        <v>215</v>
      </c>
      <c r="F20" s="58">
        <v>88.402488652752297</v>
      </c>
      <c r="G20" s="18">
        <f t="shared" si="7"/>
        <v>0.12229806598407281</v>
      </c>
      <c r="H20" s="16">
        <f t="shared" si="4"/>
        <v>148</v>
      </c>
      <c r="I20" s="22">
        <f t="shared" si="5"/>
        <v>173.8390059796707</v>
      </c>
    </row>
    <row r="21" spans="1:9" x14ac:dyDescent="0.3">
      <c r="A21" s="33" t="s">
        <v>30</v>
      </c>
      <c r="B21" s="57">
        <v>10</v>
      </c>
      <c r="C21" s="57">
        <v>10.630145812734648</v>
      </c>
      <c r="D21" s="18">
        <f t="shared" si="6"/>
        <v>4.6296296296296294E-3</v>
      </c>
      <c r="E21" s="58">
        <v>7</v>
      </c>
      <c r="F21" s="58">
        <v>9</v>
      </c>
      <c r="G21" s="18">
        <f t="shared" si="7"/>
        <v>3.9817974971558586E-3</v>
      </c>
      <c r="H21" s="16">
        <f t="shared" si="4"/>
        <v>3</v>
      </c>
      <c r="I21" s="22">
        <f t="shared" si="5"/>
        <v>13.928388277184117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61">
        <v>2708</v>
      </c>
      <c r="C24" s="61">
        <v>402.74433577643271</v>
      </c>
      <c r="D24" s="18">
        <f>B24/B$24</f>
        <v>1</v>
      </c>
      <c r="E24" s="62">
        <v>2223</v>
      </c>
      <c r="F24" s="62">
        <v>363</v>
      </c>
      <c r="G24" s="18">
        <f>E24/E$24</f>
        <v>1</v>
      </c>
      <c r="H24" s="16">
        <f>B24-E24</f>
        <v>485</v>
      </c>
      <c r="I24" s="22">
        <f t="shared" ref="I24:I30" si="8">((SQRT((C24/1.645)^2+(F24/1.645)^2)))*1.645</f>
        <v>542.19184796527509</v>
      </c>
    </row>
    <row r="25" spans="1:9" ht="28.8" x14ac:dyDescent="0.3">
      <c r="A25" s="32" t="s">
        <v>25</v>
      </c>
      <c r="B25" s="61">
        <v>1164</v>
      </c>
      <c r="C25" s="61">
        <v>267.3705294156407</v>
      </c>
      <c r="D25" s="18">
        <f t="shared" ref="D25:D30" si="9">B25/B$24</f>
        <v>0.42983751846381091</v>
      </c>
      <c r="E25" s="62">
        <v>983</v>
      </c>
      <c r="F25" s="62">
        <v>270</v>
      </c>
      <c r="G25" s="18">
        <f t="shared" ref="G25:G30" si="10">E25/E$24</f>
        <v>0.44219523166891589</v>
      </c>
      <c r="H25" s="16">
        <f t="shared" ref="H25:H30" si="11">B25-E25</f>
        <v>181</v>
      </c>
      <c r="I25" s="22">
        <f t="shared" si="8"/>
        <v>379.98289435183784</v>
      </c>
    </row>
    <row r="26" spans="1:9" ht="28.8" x14ac:dyDescent="0.3">
      <c r="A26" s="32" t="s">
        <v>26</v>
      </c>
      <c r="B26" s="61">
        <v>99</v>
      </c>
      <c r="C26" s="61">
        <v>56.991227395100033</v>
      </c>
      <c r="D26" s="18">
        <f t="shared" si="9"/>
        <v>3.6558345642540617E-2</v>
      </c>
      <c r="E26" s="62">
        <v>127</v>
      </c>
      <c r="F26" s="62">
        <v>78</v>
      </c>
      <c r="G26" s="18">
        <f t="shared" si="10"/>
        <v>5.7130004498425549E-2</v>
      </c>
      <c r="H26" s="16">
        <f t="shared" si="11"/>
        <v>-28</v>
      </c>
      <c r="I26" s="22">
        <f t="shared" si="8"/>
        <v>96.602277405866573</v>
      </c>
    </row>
    <row r="27" spans="1:9" ht="28.8" x14ac:dyDescent="0.3">
      <c r="A27" s="32" t="s">
        <v>27</v>
      </c>
      <c r="B27" s="61">
        <v>393</v>
      </c>
      <c r="C27" s="61">
        <v>154.14279094398154</v>
      </c>
      <c r="D27" s="18">
        <f t="shared" si="9"/>
        <v>0.14512555391432791</v>
      </c>
      <c r="E27" s="62">
        <v>229</v>
      </c>
      <c r="F27" s="62">
        <v>103</v>
      </c>
      <c r="G27" s="18">
        <f t="shared" si="10"/>
        <v>0.10301394511920828</v>
      </c>
      <c r="H27" s="16">
        <f t="shared" si="11"/>
        <v>164</v>
      </c>
      <c r="I27" s="22">
        <f t="shared" si="8"/>
        <v>185.38878067455968</v>
      </c>
    </row>
    <row r="28" spans="1:9" ht="28.8" x14ac:dyDescent="0.3">
      <c r="A28" s="32" t="s">
        <v>28</v>
      </c>
      <c r="B28" s="61">
        <v>287</v>
      </c>
      <c r="C28" s="61">
        <v>113.56936206565572</v>
      </c>
      <c r="D28" s="18">
        <f t="shared" si="9"/>
        <v>0.10598227474150665</v>
      </c>
      <c r="E28" s="62">
        <v>263</v>
      </c>
      <c r="F28" s="62">
        <v>103</v>
      </c>
      <c r="G28" s="18">
        <f t="shared" si="10"/>
        <v>0.11830859199280253</v>
      </c>
      <c r="H28" s="16">
        <f t="shared" si="11"/>
        <v>24</v>
      </c>
      <c r="I28" s="22">
        <f t="shared" si="8"/>
        <v>153.31992695015217</v>
      </c>
    </row>
    <row r="29" spans="1:9" x14ac:dyDescent="0.3">
      <c r="A29" s="32" t="s">
        <v>22</v>
      </c>
      <c r="B29" s="61">
        <v>246</v>
      </c>
      <c r="C29" s="61">
        <v>96.098907381926026</v>
      </c>
      <c r="D29" s="18">
        <f t="shared" si="9"/>
        <v>9.0841949778434267E-2</v>
      </c>
      <c r="E29" s="62">
        <v>193</v>
      </c>
      <c r="F29" s="62">
        <v>97</v>
      </c>
      <c r="G29" s="18">
        <f t="shared" si="10"/>
        <v>8.681961313540261E-2</v>
      </c>
      <c r="H29" s="16">
        <f t="shared" si="11"/>
        <v>53</v>
      </c>
      <c r="I29" s="22">
        <f t="shared" si="8"/>
        <v>136.54303350958625</v>
      </c>
    </row>
    <row r="30" spans="1:9" x14ac:dyDescent="0.3">
      <c r="A30" s="37" t="s">
        <v>23</v>
      </c>
      <c r="B30" s="61">
        <v>519</v>
      </c>
      <c r="C30" s="61">
        <v>203.8994850410368</v>
      </c>
      <c r="D30" s="18">
        <f t="shared" si="9"/>
        <v>0.19165435745937962</v>
      </c>
      <c r="E30" s="62">
        <v>428</v>
      </c>
      <c r="F30" s="62">
        <v>150</v>
      </c>
      <c r="G30" s="27">
        <f t="shared" si="10"/>
        <v>0.19253261358524518</v>
      </c>
      <c r="H30" s="25">
        <f t="shared" si="11"/>
        <v>91</v>
      </c>
      <c r="I30" s="28">
        <f t="shared" si="8"/>
        <v>253.1304011769428</v>
      </c>
    </row>
    <row r="31" spans="1:9" x14ac:dyDescent="0.3">
      <c r="B31" s="38"/>
      <c r="C31" s="38"/>
      <c r="D31" s="38"/>
      <c r="E31" s="38"/>
      <c r="F31" s="38"/>
    </row>
    <row r="32" spans="1:9" x14ac:dyDescent="0.3">
      <c r="A32" s="7" t="s">
        <v>34</v>
      </c>
    </row>
    <row r="33" spans="1:9" ht="28.2" customHeight="1" x14ac:dyDescent="0.3">
      <c r="A33" s="45" t="s">
        <v>38</v>
      </c>
      <c r="B33" s="45"/>
      <c r="C33" s="45"/>
      <c r="D33" s="45"/>
      <c r="E33" s="45"/>
      <c r="F33" s="45"/>
      <c r="G33" s="45"/>
      <c r="H33" s="45"/>
      <c r="I33" s="45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46"/>
      <c r="B2" s="46"/>
      <c r="C2" s="46"/>
      <c r="D2" s="46"/>
      <c r="E2" s="46"/>
      <c r="F2" s="46"/>
      <c r="G2" s="46"/>
      <c r="H2" s="46"/>
      <c r="I2" s="46"/>
    </row>
    <row r="3" spans="1:9" ht="15.6" x14ac:dyDescent="0.3">
      <c r="A3" s="2" t="str">
        <f>Intra!A3</f>
        <v>Washington County</v>
      </c>
      <c r="B3" s="44" t="s">
        <v>7</v>
      </c>
      <c r="C3" s="44"/>
      <c r="D3" s="44"/>
      <c r="E3" s="44"/>
      <c r="F3" s="44"/>
      <c r="G3" s="44"/>
      <c r="H3" s="44"/>
      <c r="I3" s="4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1"/>
      <c r="B5" s="41" t="s">
        <v>0</v>
      </c>
      <c r="C5" s="42"/>
      <c r="D5" s="43"/>
      <c r="E5" s="41" t="s">
        <v>29</v>
      </c>
      <c r="F5" s="42"/>
      <c r="G5" s="43"/>
      <c r="H5" s="41" t="s">
        <v>1</v>
      </c>
      <c r="I5" s="43"/>
    </row>
    <row r="6" spans="1:9" x14ac:dyDescent="0.3">
      <c r="A6" s="30" t="s">
        <v>12</v>
      </c>
      <c r="B6" s="4" t="s">
        <v>2</v>
      </c>
      <c r="C6" s="13" t="s">
        <v>3</v>
      </c>
      <c r="D6" s="13" t="s">
        <v>4</v>
      </c>
      <c r="E6" s="4" t="s">
        <v>2</v>
      </c>
      <c r="F6" s="13" t="s">
        <v>3</v>
      </c>
      <c r="G6" s="13" t="s">
        <v>4</v>
      </c>
      <c r="H6" s="4" t="s">
        <v>2</v>
      </c>
      <c r="I6" s="14" t="s">
        <v>3</v>
      </c>
    </row>
    <row r="7" spans="1:9" x14ac:dyDescent="0.3">
      <c r="A7" s="30"/>
      <c r="B7" s="4"/>
      <c r="C7" s="13"/>
      <c r="D7" s="13"/>
      <c r="E7" s="4"/>
      <c r="F7" s="13"/>
      <c r="G7" s="13"/>
      <c r="H7" s="4"/>
      <c r="I7" s="14"/>
    </row>
    <row r="8" spans="1:9" x14ac:dyDescent="0.3">
      <c r="A8" s="31" t="s">
        <v>5</v>
      </c>
      <c r="B8" s="52">
        <v>351</v>
      </c>
      <c r="C8" s="52">
        <v>159.57443404254957</v>
      </c>
      <c r="D8" s="18">
        <f>IF(B8=0,0,B8/B$8)</f>
        <v>1</v>
      </c>
      <c r="E8" s="40">
        <v>0</v>
      </c>
      <c r="F8" s="40">
        <v>0</v>
      </c>
      <c r="G8" s="18">
        <v>0</v>
      </c>
      <c r="H8" s="34">
        <f t="shared" ref="H8:H12" si="0">B8-E8</f>
        <v>351</v>
      </c>
      <c r="I8" s="35">
        <f t="shared" ref="I8:I12" si="1">((SQRT((C8/1.645)^2+(F8/1.645)^2)))*1.645</f>
        <v>159.57443404254957</v>
      </c>
    </row>
    <row r="9" spans="1:9" x14ac:dyDescent="0.3">
      <c r="A9" s="32" t="s">
        <v>13</v>
      </c>
      <c r="B9" s="52">
        <v>138</v>
      </c>
      <c r="C9" s="52">
        <v>111.6288493177279</v>
      </c>
      <c r="D9" s="18">
        <f t="shared" ref="D9:D12" si="2">IF(B9=0,0,B9/B$8)</f>
        <v>0.39316239316239315</v>
      </c>
      <c r="E9" s="40">
        <v>0</v>
      </c>
      <c r="F9" s="40">
        <v>0</v>
      </c>
      <c r="G9" s="18">
        <v>0</v>
      </c>
      <c r="H9" s="34">
        <f t="shared" si="0"/>
        <v>138</v>
      </c>
      <c r="I9" s="35">
        <f t="shared" si="1"/>
        <v>111.6288493177279</v>
      </c>
    </row>
    <row r="10" spans="1:9" x14ac:dyDescent="0.3">
      <c r="A10" s="32" t="s">
        <v>14</v>
      </c>
      <c r="B10" s="52">
        <v>94</v>
      </c>
      <c r="C10" s="52">
        <v>69.584481028459209</v>
      </c>
      <c r="D10" s="18">
        <f t="shared" si="2"/>
        <v>0.26780626780626782</v>
      </c>
      <c r="E10" s="40">
        <v>0</v>
      </c>
      <c r="F10" s="40">
        <v>0</v>
      </c>
      <c r="G10" s="18">
        <v>0</v>
      </c>
      <c r="H10" s="34">
        <f t="shared" si="0"/>
        <v>94</v>
      </c>
      <c r="I10" s="35">
        <f>((SQRT((C10/1.645)^2+(F10/1.645)^2)))*1.645</f>
        <v>69.584481028459209</v>
      </c>
    </row>
    <row r="11" spans="1:9" x14ac:dyDescent="0.3">
      <c r="A11" s="32" t="s">
        <v>15</v>
      </c>
      <c r="B11" s="52">
        <v>0</v>
      </c>
      <c r="C11" s="52">
        <v>0</v>
      </c>
      <c r="D11" s="18">
        <f t="shared" si="2"/>
        <v>0</v>
      </c>
      <c r="E11" s="40">
        <v>0</v>
      </c>
      <c r="F11" s="40">
        <v>0</v>
      </c>
      <c r="G11" s="18">
        <v>0</v>
      </c>
      <c r="H11" s="34">
        <f t="shared" si="0"/>
        <v>0</v>
      </c>
      <c r="I11" s="35">
        <f>((SQRT((C11/1.645)^2+(F11/1.645)^2)))*1.645</f>
        <v>0</v>
      </c>
    </row>
    <row r="12" spans="1:9" x14ac:dyDescent="0.3">
      <c r="A12" s="33" t="s">
        <v>16</v>
      </c>
      <c r="B12" s="52">
        <v>119</v>
      </c>
      <c r="C12" s="52">
        <v>90.338253248554679</v>
      </c>
      <c r="D12" s="18">
        <f t="shared" si="2"/>
        <v>0.33903133903133903</v>
      </c>
      <c r="E12" s="40">
        <v>0</v>
      </c>
      <c r="F12" s="40">
        <v>0</v>
      </c>
      <c r="G12" s="18">
        <v>0</v>
      </c>
      <c r="H12" s="34">
        <f t="shared" si="0"/>
        <v>119</v>
      </c>
      <c r="I12" s="35">
        <f t="shared" si="1"/>
        <v>90.338253248554679</v>
      </c>
    </row>
    <row r="13" spans="1:9" x14ac:dyDescent="0.3">
      <c r="A13" s="21"/>
      <c r="B13" s="16"/>
      <c r="C13" s="17"/>
      <c r="D13" s="22"/>
      <c r="E13" s="16"/>
      <c r="F13" s="17"/>
      <c r="G13" s="22"/>
      <c r="H13" s="16"/>
      <c r="I13" s="22"/>
    </row>
    <row r="14" spans="1:9" x14ac:dyDescent="0.3">
      <c r="A14" s="30" t="s">
        <v>39</v>
      </c>
      <c r="B14" s="36"/>
      <c r="C14" s="13"/>
      <c r="D14" s="14"/>
      <c r="E14" s="4"/>
      <c r="F14" s="13"/>
      <c r="G14" s="14"/>
      <c r="H14" s="4"/>
      <c r="I14" s="14"/>
    </row>
    <row r="15" spans="1:9" x14ac:dyDescent="0.3">
      <c r="A15" s="31" t="s">
        <v>5</v>
      </c>
      <c r="B15" s="53">
        <v>192</v>
      </c>
      <c r="C15" s="53">
        <v>133.90668392578468</v>
      </c>
      <c r="D15" s="18">
        <f>IF(B15=0,0,B15/B$15)</f>
        <v>1</v>
      </c>
      <c r="E15" s="40">
        <v>0</v>
      </c>
      <c r="F15" s="40">
        <v>0</v>
      </c>
      <c r="G15" s="18">
        <v>0</v>
      </c>
      <c r="H15" s="16">
        <f t="shared" ref="H15:H21" si="3">B15-E15</f>
        <v>192</v>
      </c>
      <c r="I15" s="22">
        <f t="shared" ref="I15:I21" si="4">((SQRT((C15/1.645)^2+(F15/1.645)^2)))*1.645</f>
        <v>133.90668392578468</v>
      </c>
    </row>
    <row r="16" spans="1:9" x14ac:dyDescent="0.3">
      <c r="A16" s="32" t="s">
        <v>17</v>
      </c>
      <c r="B16" s="53">
        <v>145</v>
      </c>
      <c r="C16" s="53">
        <v>129</v>
      </c>
      <c r="D16" s="18">
        <f t="shared" ref="D16:D21" si="5">IF(B16=0,0,B16/B$15)</f>
        <v>0.75520833333333337</v>
      </c>
      <c r="E16" s="40">
        <v>0</v>
      </c>
      <c r="F16" s="40">
        <v>0</v>
      </c>
      <c r="G16" s="18">
        <v>0</v>
      </c>
      <c r="H16" s="16">
        <f t="shared" si="3"/>
        <v>145</v>
      </c>
      <c r="I16" s="22">
        <f t="shared" si="4"/>
        <v>129</v>
      </c>
    </row>
    <row r="17" spans="1:9" x14ac:dyDescent="0.3">
      <c r="A17" s="32" t="s">
        <v>18</v>
      </c>
      <c r="B17" s="53">
        <v>30</v>
      </c>
      <c r="C17" s="53">
        <v>29.120439557122072</v>
      </c>
      <c r="D17" s="18">
        <f t="shared" si="5"/>
        <v>0.15625</v>
      </c>
      <c r="E17" s="40">
        <v>0</v>
      </c>
      <c r="F17" s="40">
        <v>0</v>
      </c>
      <c r="G17" s="18">
        <v>0</v>
      </c>
      <c r="H17" s="16">
        <f t="shared" si="3"/>
        <v>30</v>
      </c>
      <c r="I17" s="22">
        <f t="shared" si="4"/>
        <v>29.120439557122072</v>
      </c>
    </row>
    <row r="18" spans="1:9" x14ac:dyDescent="0.3">
      <c r="A18" s="32" t="s">
        <v>19</v>
      </c>
      <c r="B18" s="53">
        <v>17</v>
      </c>
      <c r="C18" s="53">
        <v>21.023796041628636</v>
      </c>
      <c r="D18" s="18">
        <f t="shared" si="5"/>
        <v>8.8541666666666671E-2</v>
      </c>
      <c r="E18" s="40">
        <v>0</v>
      </c>
      <c r="F18" s="40">
        <v>0</v>
      </c>
      <c r="G18" s="18">
        <v>0</v>
      </c>
      <c r="H18" s="16">
        <f t="shared" si="3"/>
        <v>17</v>
      </c>
      <c r="I18" s="22">
        <f t="shared" si="4"/>
        <v>21.023796041628636</v>
      </c>
    </row>
    <row r="19" spans="1:9" x14ac:dyDescent="0.3">
      <c r="A19" s="33" t="s">
        <v>20</v>
      </c>
      <c r="B19" s="53">
        <v>0</v>
      </c>
      <c r="C19" s="53">
        <v>0</v>
      </c>
      <c r="D19" s="18">
        <f t="shared" si="5"/>
        <v>0</v>
      </c>
      <c r="E19" s="40">
        <v>0</v>
      </c>
      <c r="F19" s="40">
        <v>0</v>
      </c>
      <c r="G19" s="18">
        <v>0</v>
      </c>
      <c r="H19" s="16">
        <f t="shared" si="3"/>
        <v>0</v>
      </c>
      <c r="I19" s="22">
        <f t="shared" si="4"/>
        <v>0</v>
      </c>
    </row>
    <row r="20" spans="1:9" x14ac:dyDescent="0.3">
      <c r="A20" s="33" t="s">
        <v>21</v>
      </c>
      <c r="B20" s="53">
        <v>0</v>
      </c>
      <c r="C20" s="53">
        <v>0</v>
      </c>
      <c r="D20" s="18">
        <f t="shared" si="5"/>
        <v>0</v>
      </c>
      <c r="E20" s="40">
        <v>0</v>
      </c>
      <c r="F20" s="40">
        <v>0</v>
      </c>
      <c r="G20" s="18">
        <v>0</v>
      </c>
      <c r="H20" s="16">
        <f t="shared" si="3"/>
        <v>0</v>
      </c>
      <c r="I20" s="22">
        <f t="shared" si="4"/>
        <v>0</v>
      </c>
    </row>
    <row r="21" spans="1:9" x14ac:dyDescent="0.3">
      <c r="A21" s="33" t="s">
        <v>30</v>
      </c>
      <c r="B21" s="53">
        <v>0</v>
      </c>
      <c r="C21" s="53">
        <v>0</v>
      </c>
      <c r="D21" s="18">
        <f t="shared" si="5"/>
        <v>0</v>
      </c>
      <c r="E21" s="40">
        <v>0</v>
      </c>
      <c r="F21" s="40">
        <v>0</v>
      </c>
      <c r="G21" s="18">
        <v>0</v>
      </c>
      <c r="H21" s="16">
        <f t="shared" si="3"/>
        <v>0</v>
      </c>
      <c r="I21" s="22">
        <f t="shared" si="4"/>
        <v>0</v>
      </c>
    </row>
    <row r="22" spans="1:9" x14ac:dyDescent="0.3">
      <c r="A22" s="21"/>
      <c r="B22" s="16"/>
      <c r="C22" s="17"/>
      <c r="D22" s="23"/>
      <c r="E22" s="16"/>
      <c r="F22" s="17"/>
      <c r="G22" s="23"/>
      <c r="H22" s="21"/>
      <c r="I22" s="23"/>
    </row>
    <row r="23" spans="1:9" x14ac:dyDescent="0.3">
      <c r="A23" s="12" t="s">
        <v>24</v>
      </c>
      <c r="B23" s="16"/>
      <c r="C23" s="17"/>
      <c r="D23" s="14"/>
      <c r="E23" s="16"/>
      <c r="F23" s="17"/>
      <c r="G23" s="14"/>
      <c r="H23" s="4"/>
      <c r="I23" s="14"/>
    </row>
    <row r="24" spans="1:9" x14ac:dyDescent="0.3">
      <c r="A24" s="31" t="s">
        <v>5</v>
      </c>
      <c r="B24" s="54">
        <v>351</v>
      </c>
      <c r="C24" s="54">
        <v>159.63708842245902</v>
      </c>
      <c r="D24" s="18">
        <f>IF(B24=0,0,B24/B$24)</f>
        <v>1</v>
      </c>
      <c r="E24" s="40">
        <v>0</v>
      </c>
      <c r="F24" s="40">
        <v>0</v>
      </c>
      <c r="G24" s="18">
        <v>0</v>
      </c>
      <c r="H24" s="16">
        <f t="shared" ref="H24:H30" si="6">B24-E24</f>
        <v>351</v>
      </c>
      <c r="I24" s="22">
        <f t="shared" ref="I24:I30" si="7">((SQRT((C24/1.645)^2+(F24/1.645)^2)))*1.645</f>
        <v>159.63708842245902</v>
      </c>
    </row>
    <row r="25" spans="1:9" ht="28.8" x14ac:dyDescent="0.3">
      <c r="A25" s="32" t="s">
        <v>25</v>
      </c>
      <c r="B25" s="54">
        <v>41</v>
      </c>
      <c r="C25" s="54">
        <v>27.658633371878658</v>
      </c>
      <c r="D25" s="18">
        <f t="shared" ref="D25:D30" si="8">IF(B25=0,0,B25/B$24)</f>
        <v>0.11680911680911681</v>
      </c>
      <c r="E25" s="40">
        <v>0</v>
      </c>
      <c r="F25" s="40">
        <v>0</v>
      </c>
      <c r="G25" s="18">
        <v>0</v>
      </c>
      <c r="H25" s="16">
        <f t="shared" si="6"/>
        <v>41</v>
      </c>
      <c r="I25" s="22">
        <f t="shared" si="7"/>
        <v>27.658633371878658</v>
      </c>
    </row>
    <row r="26" spans="1:9" ht="28.8" x14ac:dyDescent="0.3">
      <c r="A26" s="32" t="s">
        <v>26</v>
      </c>
      <c r="B26" s="54">
        <v>5</v>
      </c>
      <c r="C26" s="54">
        <v>9</v>
      </c>
      <c r="D26" s="18">
        <f t="shared" si="8"/>
        <v>1.4245014245014245E-2</v>
      </c>
      <c r="E26" s="40">
        <v>0</v>
      </c>
      <c r="F26" s="40">
        <v>0</v>
      </c>
      <c r="G26" s="18">
        <v>0</v>
      </c>
      <c r="H26" s="16">
        <f t="shared" si="6"/>
        <v>5</v>
      </c>
      <c r="I26" s="22">
        <f t="shared" si="7"/>
        <v>9</v>
      </c>
    </row>
    <row r="27" spans="1:9" ht="28.8" x14ac:dyDescent="0.3">
      <c r="A27" s="32" t="s">
        <v>27</v>
      </c>
      <c r="B27" s="54">
        <v>143</v>
      </c>
      <c r="C27" s="54">
        <v>131.21356637177422</v>
      </c>
      <c r="D27" s="18">
        <f t="shared" si="8"/>
        <v>0.40740740740740738</v>
      </c>
      <c r="E27" s="40">
        <v>0</v>
      </c>
      <c r="F27" s="40">
        <v>0</v>
      </c>
      <c r="G27" s="18">
        <v>0</v>
      </c>
      <c r="H27" s="16">
        <f t="shared" si="6"/>
        <v>143</v>
      </c>
      <c r="I27" s="22">
        <f t="shared" si="7"/>
        <v>131.21356637177422</v>
      </c>
    </row>
    <row r="28" spans="1:9" ht="28.8" x14ac:dyDescent="0.3">
      <c r="A28" s="32" t="s">
        <v>28</v>
      </c>
      <c r="B28" s="54">
        <v>15</v>
      </c>
      <c r="C28" s="54">
        <v>17.888543819998318</v>
      </c>
      <c r="D28" s="18">
        <f t="shared" si="8"/>
        <v>4.2735042735042736E-2</v>
      </c>
      <c r="E28" s="40">
        <v>0</v>
      </c>
      <c r="F28" s="40">
        <v>0</v>
      </c>
      <c r="G28" s="18">
        <v>0</v>
      </c>
      <c r="H28" s="16">
        <f t="shared" si="6"/>
        <v>15</v>
      </c>
      <c r="I28" s="22">
        <f t="shared" si="7"/>
        <v>17.888543819998318</v>
      </c>
    </row>
    <row r="29" spans="1:9" x14ac:dyDescent="0.3">
      <c r="A29" s="32" t="s">
        <v>22</v>
      </c>
      <c r="B29" s="54">
        <v>0</v>
      </c>
      <c r="C29" s="54">
        <v>0</v>
      </c>
      <c r="D29" s="18">
        <f t="shared" si="8"/>
        <v>0</v>
      </c>
      <c r="E29" s="40">
        <v>0</v>
      </c>
      <c r="F29" s="40">
        <v>0</v>
      </c>
      <c r="G29" s="18">
        <v>0</v>
      </c>
      <c r="H29" s="16">
        <f t="shared" si="6"/>
        <v>0</v>
      </c>
      <c r="I29" s="22">
        <f t="shared" si="7"/>
        <v>0</v>
      </c>
    </row>
    <row r="30" spans="1:9" x14ac:dyDescent="0.3">
      <c r="A30" s="37" t="s">
        <v>23</v>
      </c>
      <c r="B30" s="54">
        <v>147</v>
      </c>
      <c r="C30" s="54">
        <v>84.267431431128827</v>
      </c>
      <c r="D30" s="18">
        <f t="shared" si="8"/>
        <v>0.41880341880341881</v>
      </c>
      <c r="E30" s="40">
        <v>0</v>
      </c>
      <c r="F30" s="40">
        <v>0</v>
      </c>
      <c r="G30" s="27">
        <v>0</v>
      </c>
      <c r="H30" s="25">
        <f t="shared" si="6"/>
        <v>147</v>
      </c>
      <c r="I30" s="28">
        <f t="shared" si="7"/>
        <v>84.267431431128827</v>
      </c>
    </row>
    <row r="31" spans="1:9" x14ac:dyDescent="0.3">
      <c r="A31" s="39"/>
      <c r="B31" s="38"/>
      <c r="C31" s="38"/>
      <c r="D31" s="38"/>
      <c r="E31" s="38"/>
      <c r="F31" s="38"/>
      <c r="G31" s="39"/>
      <c r="H31" s="39"/>
      <c r="I31" s="39"/>
    </row>
    <row r="32" spans="1:9" x14ac:dyDescent="0.3">
      <c r="A32" s="7" t="s">
        <v>35</v>
      </c>
    </row>
    <row r="33" spans="1:9" ht="28.8" customHeight="1" x14ac:dyDescent="0.3">
      <c r="A33" s="45" t="s">
        <v>38</v>
      </c>
      <c r="B33" s="45"/>
      <c r="C33" s="45"/>
      <c r="D33" s="45"/>
      <c r="E33" s="45"/>
      <c r="F33" s="45"/>
      <c r="G33" s="45"/>
      <c r="H33" s="45"/>
      <c r="I33" s="45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F66DEE-F33F-438C-8384-16A60F7B1257}"/>
</file>

<file path=customXml/itemProps2.xml><?xml version="1.0" encoding="utf-8"?>
<ds:datastoreItem xmlns:ds="http://schemas.openxmlformats.org/officeDocument/2006/customXml" ds:itemID="{FA12597B-E14A-43B0-A764-EAECDF427169}"/>
</file>

<file path=customXml/itemProps3.xml><?xml version="1.0" encoding="utf-8"?>
<ds:datastoreItem xmlns:ds="http://schemas.openxmlformats.org/officeDocument/2006/customXml" ds:itemID="{208D943D-D18F-4949-8795-0444365D6D7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2014-10-14T20:02:41Z</cp:lastPrinted>
  <dcterms:created xsi:type="dcterms:W3CDTF">2013-04-04T21:18:01Z</dcterms:created>
  <dcterms:modified xsi:type="dcterms:W3CDTF">2014-10-14T22:09:33Z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