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G16" i="6" l="1"/>
  <c r="G17" i="6"/>
  <c r="G18" i="6"/>
  <c r="G19" i="6"/>
  <c r="G20" i="6"/>
  <c r="G21" i="6"/>
  <c r="G15" i="6"/>
  <c r="D29" i="7"/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<sst xmlns="http://schemas.openxmlformats.org/spreadsheetml/2006/main" count="157" uniqueCount="41">
  <si>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</si>
  <si>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</si>
  <si>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</si>
  <si>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</si>
  <si>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</si>
  <si>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</si>
  <si>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</si>
  <si>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</si>
  <si>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</si>
  <si>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</si>
  <si>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</si>
  <si>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</si>
  <si>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</si>
  <si>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</si>
  <si>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</si>
  <si>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</si>
  <si>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</si>
  <si>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</si>
  <si>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</si>
  <si>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</si>
  <si>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</si>
  <si>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</si>
  <si>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</si>
  <si>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</si>
  <si>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</si>
  <si>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</si>
  <si>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</si>
  <si>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</si>
  <si>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</si>
  <si>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</si>
  <si>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</si>
  <si>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</si>
  <si>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</si>
  <si>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</si>
  <si>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</si>
  <si>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</si>
  <si>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</si>
  <si>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</si>
  <si>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</si>
  <si>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</si>
  <si>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Somerset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</si>
</sst>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56" t="s">
        <v>8</v>
      </c>
      <c r="C3" s="56"/>
      <c r="D3" s="56"/>
      <c r="E3" s="56"/>
      <c r="F3" s="56"/>
      <c r="G3" s="56"/>
      <c r="H3" s="56"/>
      <c r="I3" s="56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3006</v>
      </c>
      <c r="C8" s="17">
        <f>((SQRT((Intra!C8/1.645)^2+(Inter!C8/1.645)^2+(Foreign!C8/1.645)^2))*1.645)</f>
        <v>493.88358952287524</v>
      </c>
      <c r="D8" s="18">
        <f t="shared" ref="D8:D12" si="0">B8/B$8</f>
        <v>1</v>
      </c>
      <c r="E8" s="16">
        <f>Intra!E8+Inter!E8+Foreign!E8</f>
        <v>779</v>
      </c>
      <c r="F8" s="17">
        <f>((SQRT((Intra!F8/1.645)^2+(Inter!F8/1.645)^2+(Foreign!F8/1.645)^2))*1.645)</f>
        <v>217.56838005555861</v>
      </c>
      <c r="G8" s="18">
        <f>E8/E$8</f>
        <v>1</v>
      </c>
      <c r="H8" s="16">
        <f>Intra!H8+Inter!H8+Foreign!H8</f>
        <v>2227</v>
      </c>
      <c r="I8" s="22">
        <f>((SQRT((Intra!I8/1.645)^2+(Inter!I8/1.645)^2+(Foreign!I8/1.645)^2))*1.645)</f>
        <v>539.6823139588696</v>
      </c>
      <c r="K8" s="6"/>
    </row>
    <row r="9" spans="1:11" x14ac:dyDescent="0.3">
      <c r="A9" s="19" t="s">
        <v>13</v>
      </c>
      <c r="B9" s="16">
        <f>Intra!B9+Inter!B9+Foreign!B9</f>
        <v>489</v>
      </c>
      <c r="C9" s="17">
        <f>((SQRT((Intra!C9/1.645)^2+(Inter!C9/1.645)^2+(Foreign!C9/1.645)^2))*1.645)</f>
        <v>214.47144332055026</v>
      </c>
      <c r="D9" s="18">
        <f t="shared" si="0"/>
        <v>0.16267465069860279</v>
      </c>
      <c r="E9" s="16">
        <f>Intra!E9+Inter!E9+Foreign!E9</f>
        <v>252</v>
      </c>
      <c r="F9" s="17">
        <f>((SQRT((Intra!F9/1.645)^2+(Inter!F9/1.645)^2+(Foreign!F9/1.645)^2))*1.645)</f>
        <v>118.73921003611231</v>
      </c>
      <c r="G9" s="18">
        <f>E9/E$8</f>
        <v>0.32349165596919127</v>
      </c>
      <c r="H9" s="16">
        <f>Intra!H9+Inter!H9+Foreign!H9</f>
        <v>237</v>
      </c>
      <c r="I9" s="22">
        <f>((SQRT((Intra!I9/1.645)^2+(Inter!I9/1.645)^2+(Foreign!I9/1.645)^2))*1.645)</f>
        <v>245.14689473864442</v>
      </c>
      <c r="K9" s="6"/>
    </row>
    <row r="10" spans="1:11" x14ac:dyDescent="0.3">
      <c r="A10" s="19" t="s">
        <v>14</v>
      </c>
      <c r="B10" s="16">
        <f>Intra!B10+Inter!B10+Foreign!B10</f>
        <v>104</v>
      </c>
      <c r="C10" s="17">
        <f>((SQRT((Intra!C10/1.645)^2+(Inter!C10/1.645)^2+(Foreign!C10/1.645)^2))*1.645)</f>
        <v>65.73431371817918</v>
      </c>
      <c r="D10" s="18">
        <f t="shared" si="0"/>
        <v>3.4597471723220224E-2</v>
      </c>
      <c r="E10" s="16">
        <f>Intra!E10+Inter!E10+Foreign!E10</f>
        <v>35</v>
      </c>
      <c r="F10" s="17">
        <f>((SQRT((Intra!F10/1.645)^2+(Inter!F10/1.645)^2+(Foreign!F10/1.645)^2))*1.645)</f>
        <v>56</v>
      </c>
      <c r="G10" s="18">
        <f>E10/E$8</f>
        <v>4.4929396662387676E-2</v>
      </c>
      <c r="H10" s="16">
        <f>Intra!H10+Inter!H10+Foreign!H10</f>
        <v>69</v>
      </c>
      <c r="I10" s="22">
        <f>((SQRT((Intra!I10/1.645)^2+(Inter!I10/1.645)^2+(Foreign!I10/1.645)^2))*1.645)</f>
        <v>86.353922898731113</v>
      </c>
      <c r="K10" s="6"/>
    </row>
    <row r="11" spans="1:11" x14ac:dyDescent="0.3">
      <c r="A11" s="19" t="s">
        <v>15</v>
      </c>
      <c r="B11" s="16">
        <f>Intra!B11+Inter!B11+Foreign!B11</f>
        <v>0</v>
      </c>
      <c r="C11" s="17">
        <f>((SQRT((Intra!C11/1.645)^2+(Inter!C11/1.645)^2+(Foreign!C11/1.645)^2))*1.645)</f>
        <v>0</v>
      </c>
      <c r="D11" s="18">
        <f t="shared" si="0"/>
        <v>0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0</v>
      </c>
      <c r="I11" s="22">
        <f>((SQRT((Intra!I11/1.645)^2+(Inter!I11/1.645)^2+(Foreign!I11/1.645)^2))*1.645)</f>
        <v>0</v>
      </c>
      <c r="K11" s="6"/>
    </row>
    <row r="12" spans="1:11" s="1" customFormat="1" x14ac:dyDescent="0.3">
      <c r="A12" s="20" t="s">
        <v>16</v>
      </c>
      <c r="B12" s="16">
        <f>Intra!B12+Inter!B12+Foreign!B12</f>
        <v>2413</v>
      </c>
      <c r="C12" s="17">
        <f>((SQRT((Intra!C12/1.645)^2+(Inter!C12/1.645)^2+(Foreign!C12/1.645)^2))*1.645)</f>
        <v>440.00227272140313</v>
      </c>
      <c r="D12" s="18">
        <f t="shared" si="0"/>
        <v>0.80272787757817698</v>
      </c>
      <c r="E12" s="16">
        <f>Intra!E12+Inter!E12+Foreign!E12</f>
        <v>492</v>
      </c>
      <c r="F12" s="17">
        <f>((SQRT((Intra!F12/1.645)^2+(Inter!F12/1.645)^2+(Foreign!F12/1.645)^2))*1.645)</f>
        <v>173.4963976571272</v>
      </c>
      <c r="G12" s="18">
        <f>E12/E$8</f>
        <v>0.63157894736842102</v>
      </c>
      <c r="H12" s="16">
        <f>Intra!H12+Inter!H12+Foreign!H12</f>
        <v>1921</v>
      </c>
      <c r="I12" s="22">
        <f>((SQRT((Intra!I12/1.645)^2+(Inter!I12/1.645)^2+(Foreign!I12/1.645)^2))*1.645)</f>
        <v>472.9725150576935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2148</v>
      </c>
      <c r="C15" s="17">
        <f>((SQRT((Intra!C15/1.645)^2+(Inter!C15/1.645)^2+(Foreign!C15/1.645)^2))*1.645)</f>
        <v>362.7630080369276</v>
      </c>
      <c r="D15" s="18">
        <f>B15/B$15</f>
        <v>1</v>
      </c>
      <c r="E15" s="16">
        <f>Intra!E15+Inter!E15+Foreign!E15</f>
        <v>396</v>
      </c>
      <c r="F15" s="17">
        <f>((SQRT((Intra!F15/1.645)^2+(Inter!F15/1.645)^2+(Foreign!F15/1.645)^2))*1.645)</f>
        <v>138.91364223862246</v>
      </c>
      <c r="G15" s="18">
        <f>E15/E$15</f>
        <v>1</v>
      </c>
      <c r="H15" s="16">
        <f>Intra!H15+Inter!H15+Foreign!H15</f>
        <v>1752</v>
      </c>
      <c r="I15" s="22">
        <f>((SQRT((Intra!I15/1.645)^2+(Inter!I15/1.645)^2+(Foreign!I15/1.645)^2))*1.645)</f>
        <v>388.45076908148866</v>
      </c>
    </row>
    <row r="16" spans="1:11" x14ac:dyDescent="0.3">
      <c r="A16" s="19" t="s">
        <v>17</v>
      </c>
      <c r="B16" s="16">
        <f>Intra!B16+Inter!B16+Foreign!B16</f>
        <v>266</v>
      </c>
      <c r="C16" s="17">
        <f>((SQRT((Intra!C16/1.645)^2+(Inter!C16/1.645)^2+(Foreign!C16/1.645)^2))*1.645)</f>
        <v>119.98333217576514</v>
      </c>
      <c r="D16" s="18">
        <f>B16/B$15</f>
        <v>0.12383612662942271</v>
      </c>
      <c r="E16" s="16">
        <f>Intra!E16+Inter!E16+Foreign!E16</f>
        <v>68</v>
      </c>
      <c r="F16" s="17">
        <f>((SQRT((Intra!F16/1.645)^2+(Inter!F16/1.645)^2+(Foreign!F16/1.645)^2))*1.645)</f>
        <v>52.04805471869242</v>
      </c>
      <c r="G16" s="18">
        <f>E16/E$15</f>
        <v>0.17171717171717171</v>
      </c>
      <c r="H16" s="16">
        <f>Intra!H16+Inter!H16+Foreign!H16</f>
        <v>198</v>
      </c>
      <c r="I16" s="22">
        <f>((SQRT((Intra!I16/1.645)^2+(Inter!I16/1.645)^2+(Foreign!I16/1.645)^2))*1.645)</f>
        <v>130.78608488673402</v>
      </c>
    </row>
    <row r="17" spans="1:9" x14ac:dyDescent="0.3">
      <c r="A17" s="19" t="s">
        <v>18</v>
      </c>
      <c r="B17" s="16">
        <f>Intra!B17+Inter!B17+Foreign!B17</f>
        <v>520</v>
      </c>
      <c r="C17" s="17">
        <f>((SQRT((Intra!C17/1.645)^2+(Inter!C17/1.645)^2+(Foreign!C17/1.645)^2))*1.645)</f>
        <v>179.03910187442295</v>
      </c>
      <c r="D17" s="18">
        <f t="shared" ref="D17:D21" si="1">B17/B$15</f>
        <v>0.24208566108007448</v>
      </c>
      <c r="E17" s="16">
        <f>Intra!E17+Inter!E17+Foreign!E17</f>
        <v>115</v>
      </c>
      <c r="F17" s="17">
        <f>((SQRT((Intra!F17/1.645)^2+(Inter!F17/1.645)^2+(Foreign!F17/1.645)^2))*1.645)</f>
        <v>79.246451024635789</v>
      </c>
      <c r="G17" s="18">
        <f t="shared" ref="G17:G21" si="2">E17/E$15</f>
        <v>0.29040404040404039</v>
      </c>
      <c r="H17" s="16">
        <f>Intra!H17+Inter!H17+Foreign!H17</f>
        <v>405</v>
      </c>
      <c r="I17" s="22">
        <f>((SQRT((Intra!I17/1.645)^2+(Inter!I17/1.645)^2+(Foreign!I17/1.645)^2))*1.645)</f>
        <v>195.79325831090304</v>
      </c>
    </row>
    <row r="18" spans="1:9" x14ac:dyDescent="0.3">
      <c r="A18" s="19" t="s">
        <v>19</v>
      </c>
      <c r="B18" s="16">
        <f>Intra!B18+Inter!B18+Foreign!B18</f>
        <v>625</v>
      </c>
      <c r="C18" s="17">
        <f>((SQRT((Intra!C18/1.645)^2+(Inter!C18/1.645)^2+(Foreign!C18/1.645)^2))*1.645)</f>
        <v>181.87633161024559</v>
      </c>
      <c r="D18" s="18">
        <f t="shared" si="1"/>
        <v>0.29096834264432031</v>
      </c>
      <c r="E18" s="16">
        <f>Intra!E18+Inter!E18+Foreign!E18</f>
        <v>88</v>
      </c>
      <c r="F18" s="17">
        <f>((SQRT((Intra!F18/1.645)^2+(Inter!F18/1.645)^2+(Foreign!F18/1.645)^2))*1.645)</f>
        <v>81.394102980498531</v>
      </c>
      <c r="G18" s="18">
        <f t="shared" si="2"/>
        <v>0.22222222222222221</v>
      </c>
      <c r="H18" s="16">
        <f>Intra!H18+Inter!H18+Foreign!H18</f>
        <v>537</v>
      </c>
      <c r="I18" s="22">
        <f>((SQRT((Intra!I18/1.645)^2+(Inter!I18/1.645)^2+(Foreign!I18/1.645)^2))*1.645)</f>
        <v>199.258625911151</v>
      </c>
    </row>
    <row r="19" spans="1:9" x14ac:dyDescent="0.3">
      <c r="A19" s="20" t="s">
        <v>20</v>
      </c>
      <c r="B19" s="16">
        <f>Intra!B19+Inter!B19+Foreign!B19</f>
        <v>407</v>
      </c>
      <c r="C19" s="17">
        <f>((SQRT((Intra!C19/1.645)^2+(Inter!C19/1.645)^2+(Foreign!C19/1.645)^2))*1.645)</f>
        <v>195.17940465120799</v>
      </c>
      <c r="D19" s="18">
        <f t="shared" si="1"/>
        <v>0.18947858472998139</v>
      </c>
      <c r="E19" s="16">
        <f>Intra!E19+Inter!E19+Foreign!E19</f>
        <v>91</v>
      </c>
      <c r="F19" s="17">
        <f>((SQRT((Intra!F19/1.645)^2+(Inter!F19/1.645)^2+(Foreign!F19/1.645)^2))*1.645)</f>
        <v>53.235326616824651</v>
      </c>
      <c r="G19" s="18">
        <f t="shared" si="2"/>
        <v>0.22979797979797981</v>
      </c>
      <c r="H19" s="16">
        <f>Intra!H19+Inter!H19+Foreign!H19</f>
        <v>316</v>
      </c>
      <c r="I19" s="22">
        <f>((SQRT((Intra!I19/1.645)^2+(Inter!I19/1.645)^2+(Foreign!I19/1.645)^2))*1.645)</f>
        <v>202.30916934237064</v>
      </c>
    </row>
    <row r="20" spans="1:9" x14ac:dyDescent="0.3">
      <c r="A20" s="20" t="s">
        <v>21</v>
      </c>
      <c r="B20" s="16">
        <f>Intra!B20+Inter!B20+Foreign!B20</f>
        <v>330</v>
      </c>
      <c r="C20" s="17">
        <f>((SQRT((Intra!C20/1.645)^2+(Inter!C20/1.645)^2+(Foreign!C20/1.645)^2))*1.645)</f>
        <v>118.20321484629763</v>
      </c>
      <c r="D20" s="18">
        <f t="shared" si="1"/>
        <v>0.15363128491620112</v>
      </c>
      <c r="E20" s="16">
        <f>Intra!E20+Inter!E20+Foreign!E20</f>
        <v>34</v>
      </c>
      <c r="F20" s="17">
        <f>((SQRT((Intra!F20/1.645)^2+(Inter!F20/1.645)^2+(Foreign!F20/1.645)^2))*1.645)</f>
        <v>29.137604568666934</v>
      </c>
      <c r="G20" s="18">
        <f t="shared" si="2"/>
        <v>8.5858585858585856E-2</v>
      </c>
      <c r="H20" s="16">
        <f>Intra!H20+Inter!H20+Foreign!H20</f>
        <v>296</v>
      </c>
      <c r="I20" s="22">
        <f>((SQRT((Intra!I20/1.645)^2+(Inter!I20/1.645)^2+(Foreign!I20/1.645)^2))*1.645)</f>
        <v>121.74152947946727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si="2"/>
        <v>0</v>
      </c>
      <c r="H21" s="16">
        <f>Intra!H21+Inter!H21+Foreign!H21</f>
        <v>0</v>
      </c>
      <c r="I21" s="22">
        <f>((SQRT((Intra!I21/1.645)^2+(Inter!I21/1.645)^2+(Foreign!I21/1.645)^2))*1.645)</f>
        <v>0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3006</v>
      </c>
      <c r="C24" s="17">
        <f>((SQRT((Intra!C24/1.645)^2+(Inter!C24/1.645)^2+(Foreign!C24/1.645)^2))*1.645)</f>
        <v>433.74416422587171</v>
      </c>
      <c r="D24" s="18">
        <f>B24/B$24</f>
        <v>1</v>
      </c>
      <c r="E24" s="16">
        <f>Intra!E24+Inter!E24+Foreign!E24</f>
        <v>779</v>
      </c>
      <c r="F24" s="17">
        <f>((SQRT((Intra!F24/1.645)^2+(Inter!F24/1.645)^2+(Foreign!F24/1.645)^2))*1.645)</f>
        <v>218.0229345734067</v>
      </c>
      <c r="G24" s="18">
        <f>E24/E$24</f>
        <v>1</v>
      </c>
      <c r="H24" s="16">
        <f>Intra!H24+Inter!H24+Foreign!H24</f>
        <v>2227</v>
      </c>
      <c r="I24" s="22">
        <f>((SQRT((Intra!I24/1.645)^2+(Inter!I24/1.645)^2+(Foreign!I24/1.645)^2))*1.645)</f>
        <v>485.45648620653947</v>
      </c>
    </row>
    <row r="25" spans="1:9" ht="28.8" x14ac:dyDescent="0.3">
      <c r="A25" s="19" t="s">
        <v>25</v>
      </c>
      <c r="B25" s="16">
        <f>Intra!B25+Inter!B25+Foreign!B25</f>
        <v>307</v>
      </c>
      <c r="C25" s="17">
        <f>((SQRT((Intra!C25/1.645)^2+(Inter!C25/1.645)^2+(Foreign!C25/1.645)^2))*1.645)</f>
        <v>127.66753698571929</v>
      </c>
      <c r="D25" s="18">
        <f t="shared" ref="D25:D30" si="3">B25/B$24</f>
        <v>0.1021290751829674</v>
      </c>
      <c r="E25" s="16">
        <f>Intra!E25+Inter!E25+Foreign!E25</f>
        <v>132</v>
      </c>
      <c r="F25" s="17">
        <f>((SQRT((Intra!F25/1.645)^2+(Inter!F25/1.645)^2+(Foreign!F25/1.645)^2))*1.645)</f>
        <v>86.029064856012482</v>
      </c>
      <c r="G25" s="18">
        <f t="shared" ref="G25:G30" si="4">E25/E$24</f>
        <v>0.16944801026957637</v>
      </c>
      <c r="H25" s="16">
        <f>Intra!H25+Inter!H25+Foreign!H25</f>
        <v>175</v>
      </c>
      <c r="I25" s="22">
        <f>((SQRT((Intra!I25/1.645)^2+(Inter!I25/1.645)^2+(Foreign!I25/1.645)^2))*1.645)</f>
        <v>153.94804318340655</v>
      </c>
    </row>
    <row r="26" spans="1:9" ht="28.8" x14ac:dyDescent="0.3">
      <c r="A26" s="19" t="s">
        <v>26</v>
      </c>
      <c r="B26" s="16">
        <f>Intra!B26+Inter!B26+Foreign!B26</f>
        <v>64</v>
      </c>
      <c r="C26" s="17">
        <f>((SQRT((Intra!C26/1.645)^2+(Inter!C26/1.645)^2+(Foreign!C26/1.645)^2))*1.645)</f>
        <v>91.087869664407009</v>
      </c>
      <c r="D26" s="18">
        <f t="shared" si="3"/>
        <v>2.1290751829673986E-2</v>
      </c>
      <c r="E26" s="16">
        <f>Intra!E26+Inter!E26+Foreign!E26</f>
        <v>37</v>
      </c>
      <c r="F26" s="17">
        <f>((SQRT((Intra!F26/1.645)^2+(Inter!F26/1.645)^2+(Foreign!F26/1.645)^2))*1.645)</f>
        <v>36.235341863986875</v>
      </c>
      <c r="G26" s="18">
        <f t="shared" si="4"/>
        <v>4.7496790757381259E-2</v>
      </c>
      <c r="H26" s="16">
        <f>Intra!H26+Inter!H26+Foreign!H26</f>
        <v>27</v>
      </c>
      <c r="I26" s="22">
        <f>((SQRT((Intra!I26/1.645)^2+(Inter!I26/1.645)^2+(Foreign!I26/1.645)^2))*1.645)</f>
        <v>98.030607465219759</v>
      </c>
    </row>
    <row r="27" spans="1:9" ht="28.8" x14ac:dyDescent="0.3">
      <c r="A27" s="19" t="s">
        <v>27</v>
      </c>
      <c r="B27" s="16">
        <f>Intra!B27+Inter!B27+Foreign!B27</f>
        <v>449</v>
      </c>
      <c r="C27" s="17">
        <f>((SQRT((Intra!C27/1.645)^2+(Inter!C27/1.645)^2+(Foreign!C27/1.645)^2))*1.645)</f>
        <v>206.75589471645057</v>
      </c>
      <c r="D27" s="18">
        <f t="shared" si="3"/>
        <v>0.14936793080505656</v>
      </c>
      <c r="E27" s="16">
        <f>Intra!E27+Inter!E27+Foreign!E27</f>
        <v>143</v>
      </c>
      <c r="F27" s="17">
        <f>((SQRT((Intra!F27/1.645)^2+(Inter!F27/1.645)^2+(Foreign!F27/1.645)^2))*1.645)</f>
        <v>89.190806701139337</v>
      </c>
      <c r="G27" s="18">
        <f t="shared" si="4"/>
        <v>0.18356867779204109</v>
      </c>
      <c r="H27" s="16">
        <f>Intra!H27+Inter!H27+Foreign!H27</f>
        <v>306</v>
      </c>
      <c r="I27" s="22">
        <f>((SQRT((Intra!I27/1.645)^2+(Inter!I27/1.645)^2+(Foreign!I27/1.645)^2))*1.645)</f>
        <v>225.17326661928587</v>
      </c>
    </row>
    <row r="28" spans="1:9" ht="28.8" x14ac:dyDescent="0.3">
      <c r="A28" s="19" t="s">
        <v>28</v>
      </c>
      <c r="B28" s="16">
        <f>Intra!B28+Inter!B28+Foreign!B28</f>
        <v>418</v>
      </c>
      <c r="C28" s="17">
        <f>((SQRT((Intra!C28/1.645)^2+(Inter!C28/1.645)^2+(Foreign!C28/1.645)^2))*1.645)</f>
        <v>184.41800345953212</v>
      </c>
      <c r="D28" s="18">
        <f t="shared" si="3"/>
        <v>0.13905522288755823</v>
      </c>
      <c r="E28" s="16">
        <f>Intra!E28+Inter!E28+Foreign!E28</f>
        <v>49</v>
      </c>
      <c r="F28" s="17">
        <f>((SQRT((Intra!F28/1.645)^2+(Inter!F28/1.645)^2+(Foreign!F28/1.645)^2))*1.645)</f>
        <v>39.635842365212824</v>
      </c>
      <c r="G28" s="18">
        <f t="shared" si="4"/>
        <v>6.290115532734275E-2</v>
      </c>
      <c r="H28" s="16">
        <f>Intra!H28+Inter!H28+Foreign!H28</f>
        <v>369</v>
      </c>
      <c r="I28" s="22">
        <f>((SQRT((Intra!I28/1.645)^2+(Inter!I28/1.645)^2+(Foreign!I28/1.645)^2))*1.645)</f>
        <v>188.62926602200412</v>
      </c>
    </row>
    <row r="29" spans="1:9" x14ac:dyDescent="0.3">
      <c r="A29" s="19" t="s">
        <v>22</v>
      </c>
      <c r="B29" s="16">
        <f>Intra!B29+Inter!B29+Foreign!B29</f>
        <v>925</v>
      </c>
      <c r="C29" s="17">
        <f>((SQRT((Intra!C29/1.645)^2+(Inter!C29/1.645)^2+(Foreign!C29/1.645)^2))*1.645)</f>
        <v>185.2835664596297</v>
      </c>
      <c r="D29" s="18">
        <f t="shared" si="3"/>
        <v>0.30771789753825685</v>
      </c>
      <c r="E29" s="16">
        <f>Intra!E29+Inter!E29+Foreign!E29</f>
        <v>122</v>
      </c>
      <c r="F29" s="17">
        <f>((SQRT((Intra!F29/1.645)^2+(Inter!F29/1.645)^2+(Foreign!F29/1.645)^2))*1.645)</f>
        <v>79.006328860414726</v>
      </c>
      <c r="G29" s="18">
        <f t="shared" si="4"/>
        <v>0.15661103979460847</v>
      </c>
      <c r="H29" s="16">
        <f>Intra!H29+Inter!H29+Foreign!H29</f>
        <v>803</v>
      </c>
      <c r="I29" s="22">
        <f>((SQRT((Intra!I29/1.645)^2+(Inter!I29/1.645)^2+(Foreign!I29/1.645)^2))*1.645)</f>
        <v>201.42492397913423</v>
      </c>
    </row>
    <row r="30" spans="1:9" x14ac:dyDescent="0.3">
      <c r="A30" s="24" t="s">
        <v>23</v>
      </c>
      <c r="B30" s="25">
        <f>Intra!B30+Inter!B30+Foreign!B30</f>
        <v>843</v>
      </c>
      <c r="C30" s="26">
        <f>((SQRT((Intra!C30/1.645)^2+(Inter!C30/1.645)^2+(Foreign!C30/1.645)^2))*1.645)</f>
        <v>229.01964981197574</v>
      </c>
      <c r="D30" s="27">
        <f t="shared" si="3"/>
        <v>0.28043912175648705</v>
      </c>
      <c r="E30" s="25">
        <f>Intra!E30+Inter!E30+Foreign!E30</f>
        <v>296</v>
      </c>
      <c r="F30" s="26">
        <f>((SQRT((Intra!F30/1.645)^2+(Inter!F30/1.645)^2+(Foreign!F30/1.645)^2))*1.645)</f>
        <v>151.84531602917491</v>
      </c>
      <c r="G30" s="27">
        <f t="shared" si="4"/>
        <v>0.37997432605905007</v>
      </c>
      <c r="H30" s="25">
        <f>Intra!H30+Inter!H30+Foreign!H30</f>
        <v>547</v>
      </c>
      <c r="I30" s="28">
        <f>((SQRT((Intra!I30/1.645)^2+(Inter!I30/1.645)^2+(Foreign!I30/1.645)^2))*1.645)</f>
        <v>274.78537078964013</v>
      </c>
    </row>
    <row r="32" spans="1:9" x14ac:dyDescent="0.3">
      <c r="A32" s="7" t="s">
        <v>6</v>
      </c>
    </row>
    <row r="33" spans="1:9" ht="28.8" customHeight="1" x14ac:dyDescent="0.3">
      <c r="A33" s="57" t="s">
        <v>37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E24" sqref="E24:F30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Total!A3</f>
        <v>Somerset County</v>
      </c>
      <c r="B3" s="59" t="s">
        <v>9</v>
      </c>
      <c r="C3" s="59"/>
      <c r="D3" s="59"/>
      <c r="E3" s="59"/>
      <c r="F3" s="59"/>
      <c r="G3" s="59"/>
      <c r="H3" s="59"/>
      <c r="I3" s="59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36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2">
        <v>2618</v>
      </c>
      <c r="C8" s="42">
        <v>465.66618945334648</v>
      </c>
      <c r="D8" s="18">
        <f t="shared" ref="D8:D12" si="0">B8/B$8</f>
        <v>1</v>
      </c>
      <c r="E8" s="43">
        <v>737</v>
      </c>
      <c r="F8" s="43">
        <v>212.16974336601342</v>
      </c>
      <c r="G8" s="18">
        <f t="shared" ref="G8:G12" si="1">E8/E$8</f>
        <v>1</v>
      </c>
      <c r="H8" s="34">
        <f t="shared" ref="H8:H12" si="2">B8-E8</f>
        <v>1881</v>
      </c>
      <c r="I8" s="35">
        <f>((SQRT((C8/1.645)^2+(F8/1.645)^2)))*1.645</f>
        <v>511.72355818351764</v>
      </c>
    </row>
    <row r="9" spans="1:9" x14ac:dyDescent="0.3">
      <c r="A9" s="32" t="s">
        <v>13</v>
      </c>
      <c r="B9" s="42">
        <v>410</v>
      </c>
      <c r="C9" s="42">
        <v>198.0504986108341</v>
      </c>
      <c r="D9" s="18">
        <f t="shared" si="0"/>
        <v>0.15660809778456838</v>
      </c>
      <c r="E9" s="43">
        <v>212</v>
      </c>
      <c r="F9" s="43">
        <v>108.6047881080756</v>
      </c>
      <c r="G9" s="18">
        <f t="shared" si="1"/>
        <v>0.28765264586160111</v>
      </c>
      <c r="H9" s="34">
        <f t="shared" si="2"/>
        <v>198</v>
      </c>
      <c r="I9" s="35">
        <f t="shared" ref="I9:I12" si="3">((SQRT((C9/1.645)^2+(F9/1.645)^2)))*1.645</f>
        <v>225.87385860253949</v>
      </c>
    </row>
    <row r="10" spans="1:9" x14ac:dyDescent="0.3">
      <c r="A10" s="32" t="s">
        <v>14</v>
      </c>
      <c r="B10" s="42">
        <v>73</v>
      </c>
      <c r="C10" s="42">
        <v>52.829915767489162</v>
      </c>
      <c r="D10" s="18">
        <f t="shared" si="0"/>
        <v>2.7883880825057297E-2</v>
      </c>
      <c r="E10" s="43">
        <v>35</v>
      </c>
      <c r="F10" s="43">
        <v>56</v>
      </c>
      <c r="G10" s="18">
        <f t="shared" si="1"/>
        <v>4.7489823609226593E-2</v>
      </c>
      <c r="H10" s="34">
        <f t="shared" si="2"/>
        <v>38</v>
      </c>
      <c r="I10" s="35">
        <f t="shared" si="3"/>
        <v>76.987011891617144</v>
      </c>
    </row>
    <row r="11" spans="1:9" x14ac:dyDescent="0.3">
      <c r="A11" s="32" t="s">
        <v>15</v>
      </c>
      <c r="B11" s="42">
        <v>0</v>
      </c>
      <c r="C11" s="42">
        <v>0</v>
      </c>
      <c r="D11" s="18">
        <f t="shared" si="0"/>
        <v>0</v>
      </c>
      <c r="E11" s="43">
        <v>0</v>
      </c>
      <c r="F11" s="43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2">
        <v>2135</v>
      </c>
      <c r="C12" s="42">
        <v>418.12677503360152</v>
      </c>
      <c r="D12" s="18">
        <f t="shared" si="0"/>
        <v>0.81550802139037437</v>
      </c>
      <c r="E12" s="43">
        <v>490</v>
      </c>
      <c r="F12" s="43">
        <v>173.45028106059675</v>
      </c>
      <c r="G12" s="18">
        <f t="shared" si="1"/>
        <v>0.66485753052917229</v>
      </c>
      <c r="H12" s="34">
        <f t="shared" si="2"/>
        <v>1645</v>
      </c>
      <c r="I12" s="35">
        <f t="shared" si="3"/>
        <v>452.67538037759471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1885</v>
      </c>
      <c r="C15" s="46">
        <v>344.25136165308044</v>
      </c>
      <c r="D15" s="18">
        <f>B15/B$15</f>
        <v>1</v>
      </c>
      <c r="E15" s="47">
        <v>396</v>
      </c>
      <c r="F15" s="47">
        <v>138.91364223862246</v>
      </c>
      <c r="G15" s="18">
        <f>E15/E$15</f>
        <v>1</v>
      </c>
      <c r="H15" s="16">
        <f t="shared" ref="H15:H21" si="4">B15-E15</f>
        <v>1489</v>
      </c>
      <c r="I15" s="35">
        <f t="shared" ref="I15:I21" si="5">((SQRT((C15/1.645)^2+(F15/1.645)^2)))*1.645</f>
        <v>371.22230536431937</v>
      </c>
    </row>
    <row r="16" spans="1:9" x14ac:dyDescent="0.3">
      <c r="A16" s="32" t="s">
        <v>17</v>
      </c>
      <c r="B16" s="46">
        <v>163</v>
      </c>
      <c r="C16" s="46">
        <v>91.64060235506966</v>
      </c>
      <c r="D16" s="18">
        <f>B16/B$15</f>
        <v>8.6472148541114055E-2</v>
      </c>
      <c r="E16" s="47">
        <v>68</v>
      </c>
      <c r="F16" s="47">
        <v>52.04805471869242</v>
      </c>
      <c r="G16" s="18">
        <f>E16/E$15</f>
        <v>0.17171717171717171</v>
      </c>
      <c r="H16" s="16">
        <f t="shared" si="4"/>
        <v>95</v>
      </c>
      <c r="I16" s="35">
        <f t="shared" si="5"/>
        <v>105.38975282255861</v>
      </c>
    </row>
    <row r="17" spans="1:9" x14ac:dyDescent="0.3">
      <c r="A17" s="32" t="s">
        <v>18</v>
      </c>
      <c r="B17" s="46">
        <v>433</v>
      </c>
      <c r="C17" s="46">
        <v>166.30093204789924</v>
      </c>
      <c r="D17" s="18">
        <f t="shared" ref="D17:D21" si="6">B17/B$15</f>
        <v>0.22970822281167108</v>
      </c>
      <c r="E17" s="47">
        <v>115</v>
      </c>
      <c r="F17" s="47">
        <v>79.246451024635789</v>
      </c>
      <c r="G17" s="18">
        <f t="shared" ref="G17:G21" si="7">E17/E$15</f>
        <v>0.29040404040404039</v>
      </c>
      <c r="H17" s="16">
        <f t="shared" si="4"/>
        <v>318</v>
      </c>
      <c r="I17" s="35">
        <f t="shared" si="5"/>
        <v>184.21726303471127</v>
      </c>
    </row>
    <row r="18" spans="1:9" x14ac:dyDescent="0.3">
      <c r="A18" s="32" t="s">
        <v>19</v>
      </c>
      <c r="B18" s="46">
        <v>552</v>
      </c>
      <c r="C18" s="46">
        <v>174.32154198491938</v>
      </c>
      <c r="D18" s="18">
        <f t="shared" si="6"/>
        <v>0.29283819628647217</v>
      </c>
      <c r="E18" s="47">
        <v>88</v>
      </c>
      <c r="F18" s="47">
        <v>81.394102980498531</v>
      </c>
      <c r="G18" s="18">
        <f t="shared" si="7"/>
        <v>0.22222222222222221</v>
      </c>
      <c r="H18" s="16">
        <f t="shared" si="4"/>
        <v>464</v>
      </c>
      <c r="I18" s="35">
        <f t="shared" si="5"/>
        <v>192.38762953994734</v>
      </c>
    </row>
    <row r="19" spans="1:9" x14ac:dyDescent="0.3">
      <c r="A19" s="33" t="s">
        <v>20</v>
      </c>
      <c r="B19" s="46">
        <v>407</v>
      </c>
      <c r="C19" s="46">
        <v>195.17940465120799</v>
      </c>
      <c r="D19" s="18">
        <f t="shared" si="6"/>
        <v>0.21591511936339522</v>
      </c>
      <c r="E19" s="47">
        <v>91</v>
      </c>
      <c r="F19" s="47">
        <v>53.235326616824651</v>
      </c>
      <c r="G19" s="18">
        <f t="shared" si="7"/>
        <v>0.22979797979797981</v>
      </c>
      <c r="H19" s="16">
        <f t="shared" si="4"/>
        <v>316</v>
      </c>
      <c r="I19" s="35">
        <f t="shared" si="5"/>
        <v>202.30916934237064</v>
      </c>
    </row>
    <row r="20" spans="1:9" x14ac:dyDescent="0.3">
      <c r="A20" s="33" t="s">
        <v>21</v>
      </c>
      <c r="B20" s="46">
        <v>330</v>
      </c>
      <c r="C20" s="46">
        <v>118.20321484629763</v>
      </c>
      <c r="D20" s="18">
        <f t="shared" si="6"/>
        <v>0.17506631299734748</v>
      </c>
      <c r="E20" s="47">
        <v>34</v>
      </c>
      <c r="F20" s="47">
        <v>29.137604568666934</v>
      </c>
      <c r="G20" s="18">
        <f t="shared" si="7"/>
        <v>8.5858585858585856E-2</v>
      </c>
      <c r="H20" s="16">
        <f t="shared" si="4"/>
        <v>296</v>
      </c>
      <c r="I20" s="35">
        <f t="shared" si="5"/>
        <v>121.74152947946727</v>
      </c>
    </row>
    <row r="21" spans="1:9" x14ac:dyDescent="0.3">
      <c r="A21" s="33" t="s">
        <v>30</v>
      </c>
      <c r="B21" s="46">
        <v>0</v>
      </c>
      <c r="C21" s="46">
        <v>0</v>
      </c>
      <c r="D21" s="18">
        <f t="shared" si="6"/>
        <v>0</v>
      </c>
      <c r="E21" s="47">
        <v>0</v>
      </c>
      <c r="F21" s="47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9">
        <v>2618</v>
      </c>
      <c r="C24" s="49">
        <v>405.32456130858884</v>
      </c>
      <c r="D24" s="18">
        <f>B24/B$24</f>
        <v>1</v>
      </c>
      <c r="E24" s="50">
        <v>737</v>
      </c>
      <c r="F24" s="50">
        <v>212.67345861672533</v>
      </c>
      <c r="G24" s="18">
        <f>E24/E$24</f>
        <v>1</v>
      </c>
      <c r="H24" s="16">
        <f t="shared" ref="H24:H30" si="8">B24-E24</f>
        <v>1881</v>
      </c>
      <c r="I24" s="35">
        <f t="shared" ref="I24:I30" si="9">((SQRT((C24/1.645)^2+(F24/1.645)^2)))*1.645</f>
        <v>457.73136226393757</v>
      </c>
    </row>
    <row r="25" spans="1:9" ht="28.8" x14ac:dyDescent="0.3">
      <c r="A25" s="32" t="s">
        <v>25</v>
      </c>
      <c r="B25" s="49">
        <v>281</v>
      </c>
      <c r="C25" s="49">
        <v>121.88108959145386</v>
      </c>
      <c r="D25" s="18">
        <f t="shared" ref="D25:D30" si="10">B25/B$24</f>
        <v>0.10733384262796028</v>
      </c>
      <c r="E25" s="50">
        <v>132</v>
      </c>
      <c r="F25" s="50">
        <v>86.029064856012482</v>
      </c>
      <c r="G25" s="18">
        <f t="shared" ref="G25:G30" si="11">E25/E$24</f>
        <v>0.17910447761194029</v>
      </c>
      <c r="H25" s="16">
        <f t="shared" si="8"/>
        <v>149</v>
      </c>
      <c r="I25" s="35">
        <f t="shared" si="9"/>
        <v>149.18444959177216</v>
      </c>
    </row>
    <row r="26" spans="1:9" ht="28.8" x14ac:dyDescent="0.3">
      <c r="A26" s="32" t="s">
        <v>26</v>
      </c>
      <c r="B26" s="49">
        <v>64</v>
      </c>
      <c r="C26" s="49">
        <v>91.087869664407009</v>
      </c>
      <c r="D26" s="18">
        <f t="shared" si="10"/>
        <v>2.4446142093200916E-2</v>
      </c>
      <c r="E26" s="50">
        <v>24</v>
      </c>
      <c r="F26" s="50">
        <v>28</v>
      </c>
      <c r="G26" s="18">
        <f t="shared" si="11"/>
        <v>3.2564450474898234E-2</v>
      </c>
      <c r="H26" s="16">
        <f t="shared" si="8"/>
        <v>40</v>
      </c>
      <c r="I26" s="35">
        <f t="shared" si="9"/>
        <v>95.294281045611541</v>
      </c>
    </row>
    <row r="27" spans="1:9" ht="28.8" x14ac:dyDescent="0.3">
      <c r="A27" s="32" t="s">
        <v>27</v>
      </c>
      <c r="B27" s="49">
        <v>373</v>
      </c>
      <c r="C27" s="49">
        <v>196.01530552484925</v>
      </c>
      <c r="D27" s="18">
        <f t="shared" si="10"/>
        <v>0.14247517188693659</v>
      </c>
      <c r="E27" s="50">
        <v>116</v>
      </c>
      <c r="F27" s="50">
        <v>78.682907927961082</v>
      </c>
      <c r="G27" s="18">
        <f t="shared" si="11"/>
        <v>0.15739484396200815</v>
      </c>
      <c r="H27" s="16">
        <f t="shared" si="8"/>
        <v>257</v>
      </c>
      <c r="I27" s="35">
        <f t="shared" si="9"/>
        <v>211.21789696898318</v>
      </c>
    </row>
    <row r="28" spans="1:9" ht="28.8" x14ac:dyDescent="0.3">
      <c r="A28" s="32" t="s">
        <v>28</v>
      </c>
      <c r="B28" s="49">
        <v>307</v>
      </c>
      <c r="C28" s="49">
        <v>169.124214706233</v>
      </c>
      <c r="D28" s="18">
        <f t="shared" si="10"/>
        <v>0.11726508785332315</v>
      </c>
      <c r="E28" s="50">
        <v>49</v>
      </c>
      <c r="F28" s="50">
        <v>39.635842365212824</v>
      </c>
      <c r="G28" s="18">
        <f t="shared" si="11"/>
        <v>6.6485753052917235E-2</v>
      </c>
      <c r="H28" s="16">
        <f t="shared" si="8"/>
        <v>258</v>
      </c>
      <c r="I28" s="35">
        <f t="shared" si="9"/>
        <v>173.70664926824188</v>
      </c>
    </row>
    <row r="29" spans="1:9" x14ac:dyDescent="0.3">
      <c r="A29" s="32" t="s">
        <v>22</v>
      </c>
      <c r="B29" s="49">
        <v>860</v>
      </c>
      <c r="C29" s="49">
        <v>178.81554742247667</v>
      </c>
      <c r="D29" s="18">
        <f t="shared" si="10"/>
        <v>0.32849503437738731</v>
      </c>
      <c r="E29" s="50">
        <v>122</v>
      </c>
      <c r="F29" s="50">
        <v>79.006328860414726</v>
      </c>
      <c r="G29" s="18">
        <f t="shared" si="11"/>
        <v>0.1655359565807327</v>
      </c>
      <c r="H29" s="16">
        <f t="shared" si="8"/>
        <v>738</v>
      </c>
      <c r="I29" s="35">
        <f t="shared" si="9"/>
        <v>195.49168780283219</v>
      </c>
    </row>
    <row r="30" spans="1:9" x14ac:dyDescent="0.3">
      <c r="A30" s="37" t="s">
        <v>23</v>
      </c>
      <c r="B30" s="49">
        <v>733</v>
      </c>
      <c r="C30" s="49">
        <v>205.27055317312318</v>
      </c>
      <c r="D30" s="27">
        <f t="shared" si="10"/>
        <v>0.27998472116119177</v>
      </c>
      <c r="E30" s="50">
        <v>294</v>
      </c>
      <c r="F30" s="50">
        <v>151.79262169156971</v>
      </c>
      <c r="G30" s="27">
        <f t="shared" si="11"/>
        <v>0.39891451831750341</v>
      </c>
      <c r="H30" s="25">
        <f t="shared" si="8"/>
        <v>439</v>
      </c>
      <c r="I30" s="35">
        <f t="shared" si="9"/>
        <v>255.29786524763577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E24" sqref="E24:F30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Intra!A3</f>
        <v>Somerset County</v>
      </c>
      <c r="B3" s="56" t="s">
        <v>10</v>
      </c>
      <c r="C3" s="56"/>
      <c r="D3" s="56"/>
      <c r="E3" s="56"/>
      <c r="F3" s="56"/>
      <c r="G3" s="56"/>
      <c r="H3" s="56"/>
      <c r="I3" s="56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4">
        <v>388</v>
      </c>
      <c r="C8" s="44">
        <v>164.54786537661312</v>
      </c>
      <c r="D8" s="18">
        <f t="shared" ref="D8" si="0">B8/B$8</f>
        <v>1</v>
      </c>
      <c r="E8" s="45">
        <v>42</v>
      </c>
      <c r="F8" s="45">
        <v>48.166378315169183</v>
      </c>
      <c r="G8" s="18">
        <f t="shared" ref="G8" si="1">E8/E$8</f>
        <v>1</v>
      </c>
      <c r="H8" s="34">
        <f t="shared" ref="H8:H12" si="2">B8-E8</f>
        <v>346</v>
      </c>
      <c r="I8" s="35">
        <f t="shared" ref="I8:I12" si="3">((SQRT((C8/1.645)^2+(F8/1.645)^2)))*1.645</f>
        <v>171.45261736118229</v>
      </c>
    </row>
    <row r="9" spans="1:9" x14ac:dyDescent="0.3">
      <c r="A9" s="32" t="s">
        <v>13</v>
      </c>
      <c r="B9" s="44">
        <v>79</v>
      </c>
      <c r="C9" s="44">
        <v>82.304313374209016</v>
      </c>
      <c r="D9" s="18">
        <f>B9/B$8</f>
        <v>0.20360824742268041</v>
      </c>
      <c r="E9" s="45">
        <v>40</v>
      </c>
      <c r="F9" s="45">
        <v>48</v>
      </c>
      <c r="G9" s="18">
        <f>E9/E$8</f>
        <v>0.95238095238095233</v>
      </c>
      <c r="H9" s="34">
        <f t="shared" si="2"/>
        <v>39</v>
      </c>
      <c r="I9" s="35">
        <f t="shared" si="3"/>
        <v>95.27853903162034</v>
      </c>
    </row>
    <row r="10" spans="1:9" x14ac:dyDescent="0.3">
      <c r="A10" s="32" t="s">
        <v>14</v>
      </c>
      <c r="B10" s="44">
        <v>31</v>
      </c>
      <c r="C10" s="44">
        <v>39.11521443121589</v>
      </c>
      <c r="D10" s="18">
        <f>B10/B$8</f>
        <v>7.9896907216494839E-2</v>
      </c>
      <c r="E10" s="45">
        <v>0</v>
      </c>
      <c r="F10" s="45">
        <v>0</v>
      </c>
      <c r="G10" s="18">
        <f>E10/E$8</f>
        <v>0</v>
      </c>
      <c r="H10" s="34">
        <f t="shared" si="2"/>
        <v>31</v>
      </c>
      <c r="I10" s="35">
        <f t="shared" si="3"/>
        <v>39.11521443121589</v>
      </c>
    </row>
    <row r="11" spans="1:9" x14ac:dyDescent="0.3">
      <c r="A11" s="32" t="s">
        <v>15</v>
      </c>
      <c r="B11" s="44">
        <v>0</v>
      </c>
      <c r="C11" s="44">
        <v>0</v>
      </c>
      <c r="D11" s="18">
        <f>B11/B$8</f>
        <v>0</v>
      </c>
      <c r="E11" s="45">
        <v>0</v>
      </c>
      <c r="F11" s="45">
        <v>0</v>
      </c>
      <c r="G11" s="18">
        <f>E11/E$8</f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4">
        <v>278</v>
      </c>
      <c r="C12" s="44">
        <v>137.01094846763161</v>
      </c>
      <c r="D12" s="18">
        <f>B12/B$8</f>
        <v>0.71649484536082475</v>
      </c>
      <c r="E12" s="45">
        <v>2</v>
      </c>
      <c r="F12" s="45">
        <v>4</v>
      </c>
      <c r="G12" s="18">
        <f>E12/E$8</f>
        <v>4.7619047619047616E-2</v>
      </c>
      <c r="H12" s="34">
        <f t="shared" si="2"/>
        <v>276</v>
      </c>
      <c r="I12" s="35">
        <f t="shared" si="3"/>
        <v>137.06932552544353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8">
        <v>263</v>
      </c>
      <c r="C15" s="48">
        <v>114.40279716860073</v>
      </c>
      <c r="D15" s="18">
        <f>B15/B$15</f>
        <v>1</v>
      </c>
      <c r="E15" s="48">
        <v>0</v>
      </c>
      <c r="F15" s="48">
        <v>0</v>
      </c>
      <c r="G15" s="18">
        <f>IF(E15=0,0,E15/E$15)</f>
        <v>0</v>
      </c>
      <c r="H15" s="16">
        <f t="shared" ref="H15:H21" si="4">B15-E15</f>
        <v>263</v>
      </c>
      <c r="I15" s="22">
        <f t="shared" ref="I15:I21" si="5">((SQRT((C15/1.645)^2+(F15/1.645)^2)))*1.645</f>
        <v>114.40279716860073</v>
      </c>
    </row>
    <row r="16" spans="1:9" x14ac:dyDescent="0.3">
      <c r="A16" s="32" t="s">
        <v>17</v>
      </c>
      <c r="B16" s="48">
        <v>103</v>
      </c>
      <c r="C16" s="48">
        <v>77.446755903652942</v>
      </c>
      <c r="D16" s="18">
        <f>B16/B$15</f>
        <v>0.39163498098859317</v>
      </c>
      <c r="E16" s="41">
        <v>0</v>
      </c>
      <c r="F16" s="41">
        <v>0</v>
      </c>
      <c r="G16" s="18">
        <f t="shared" ref="G16:G21" si="6">IF(E16=0,0,E16/E$15)</f>
        <v>0</v>
      </c>
      <c r="H16" s="16">
        <f t="shared" si="4"/>
        <v>103</v>
      </c>
      <c r="I16" s="22">
        <f t="shared" si="5"/>
        <v>77.446755903652942</v>
      </c>
    </row>
    <row r="17" spans="1:9" x14ac:dyDescent="0.3">
      <c r="A17" s="32" t="s">
        <v>18</v>
      </c>
      <c r="B17" s="48">
        <v>87</v>
      </c>
      <c r="C17" s="48">
        <v>66.32495759516172</v>
      </c>
      <c r="D17" s="18">
        <f t="shared" ref="D17:D21" si="7">B17/B$15</f>
        <v>0.33079847908745247</v>
      </c>
      <c r="E17" s="48">
        <v>0</v>
      </c>
      <c r="F17" s="48">
        <v>0</v>
      </c>
      <c r="G17" s="18">
        <f t="shared" si="6"/>
        <v>0</v>
      </c>
      <c r="H17" s="16">
        <f t="shared" si="4"/>
        <v>87</v>
      </c>
      <c r="I17" s="22">
        <f t="shared" si="5"/>
        <v>66.32495759516172</v>
      </c>
    </row>
    <row r="18" spans="1:9" x14ac:dyDescent="0.3">
      <c r="A18" s="32" t="s">
        <v>19</v>
      </c>
      <c r="B18" s="48">
        <v>73</v>
      </c>
      <c r="C18" s="48">
        <v>51.87484939737174</v>
      </c>
      <c r="D18" s="18">
        <f t="shared" si="7"/>
        <v>0.27756653992395436</v>
      </c>
      <c r="E18" s="48">
        <v>0</v>
      </c>
      <c r="F18" s="48">
        <v>0</v>
      </c>
      <c r="G18" s="18">
        <f t="shared" si="6"/>
        <v>0</v>
      </c>
      <c r="H18" s="16">
        <f t="shared" si="4"/>
        <v>73</v>
      </c>
      <c r="I18" s="22">
        <f t="shared" si="5"/>
        <v>51.87484939737174</v>
      </c>
    </row>
    <row r="19" spans="1:9" x14ac:dyDescent="0.3">
      <c r="A19" s="33" t="s">
        <v>20</v>
      </c>
      <c r="B19" s="48">
        <v>0</v>
      </c>
      <c r="C19" s="48">
        <v>0</v>
      </c>
      <c r="D19" s="18">
        <f t="shared" si="7"/>
        <v>0</v>
      </c>
      <c r="E19" s="48">
        <v>0</v>
      </c>
      <c r="F19" s="48">
        <v>0</v>
      </c>
      <c r="G19" s="18">
        <f t="shared" si="6"/>
        <v>0</v>
      </c>
      <c r="H19" s="16">
        <f t="shared" si="4"/>
        <v>0</v>
      </c>
      <c r="I19" s="22">
        <f t="shared" si="5"/>
        <v>0</v>
      </c>
    </row>
    <row r="20" spans="1:9" x14ac:dyDescent="0.3">
      <c r="A20" s="33" t="s">
        <v>21</v>
      </c>
      <c r="B20" s="48">
        <v>0</v>
      </c>
      <c r="C20" s="48">
        <v>0</v>
      </c>
      <c r="D20" s="18">
        <f t="shared" si="7"/>
        <v>0</v>
      </c>
      <c r="E20" s="48">
        <v>0</v>
      </c>
      <c r="F20" s="48">
        <v>0</v>
      </c>
      <c r="G20" s="18">
        <f t="shared" si="6"/>
        <v>0</v>
      </c>
      <c r="H20" s="16">
        <f t="shared" si="4"/>
        <v>0</v>
      </c>
      <c r="I20" s="22">
        <f t="shared" si="5"/>
        <v>0</v>
      </c>
    </row>
    <row r="21" spans="1:9" x14ac:dyDescent="0.3">
      <c r="A21" s="33" t="s">
        <v>30</v>
      </c>
      <c r="B21" s="48">
        <v>0</v>
      </c>
      <c r="C21" s="48">
        <v>0</v>
      </c>
      <c r="D21" s="18">
        <f t="shared" si="7"/>
        <v>0</v>
      </c>
      <c r="E21" s="48">
        <v>0</v>
      </c>
      <c r="F21" s="48">
        <v>0</v>
      </c>
      <c r="G21" s="18">
        <f t="shared" si="6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1">
        <v>388</v>
      </c>
      <c r="C24" s="51">
        <v>154.4215010935977</v>
      </c>
      <c r="D24" s="18">
        <f>B24/B$24</f>
        <v>1</v>
      </c>
      <c r="E24" s="52">
        <v>42</v>
      </c>
      <c r="F24" s="52">
        <v>48</v>
      </c>
      <c r="G24" s="18">
        <f>E24/E$24</f>
        <v>1</v>
      </c>
      <c r="H24" s="16">
        <f>B24-E24</f>
        <v>346</v>
      </c>
      <c r="I24" s="22">
        <f t="shared" ref="I24:I30" si="8">((SQRT((C24/1.645)^2+(F24/1.645)^2)))*1.645</f>
        <v>161.70961628796229</v>
      </c>
    </row>
    <row r="25" spans="1:9" ht="28.8" x14ac:dyDescent="0.3">
      <c r="A25" s="32" t="s">
        <v>25</v>
      </c>
      <c r="B25" s="51">
        <v>26</v>
      </c>
      <c r="C25" s="51">
        <v>38</v>
      </c>
      <c r="D25" s="18">
        <f t="shared" ref="D25:D30" si="9">B25/B$24</f>
        <v>6.7010309278350513E-2</v>
      </c>
      <c r="E25" s="52">
        <v>0</v>
      </c>
      <c r="F25" s="52">
        <v>0</v>
      </c>
      <c r="G25" s="18">
        <f t="shared" ref="G25:G30" si="10">E25/E$24</f>
        <v>0</v>
      </c>
      <c r="H25" s="16">
        <f t="shared" ref="H25:H30" si="11">B25-E25</f>
        <v>26</v>
      </c>
      <c r="I25" s="22">
        <f t="shared" si="8"/>
        <v>38</v>
      </c>
    </row>
    <row r="26" spans="1:9" ht="28.8" x14ac:dyDescent="0.3">
      <c r="A26" s="32" t="s">
        <v>26</v>
      </c>
      <c r="B26" s="51">
        <v>0</v>
      </c>
      <c r="C26" s="51">
        <v>0</v>
      </c>
      <c r="D26" s="18">
        <f t="shared" si="9"/>
        <v>0</v>
      </c>
      <c r="E26" s="52">
        <v>13</v>
      </c>
      <c r="F26" s="52">
        <v>23</v>
      </c>
      <c r="G26" s="18">
        <f t="shared" si="10"/>
        <v>0.30952380952380953</v>
      </c>
      <c r="H26" s="16">
        <f t="shared" si="11"/>
        <v>-13</v>
      </c>
      <c r="I26" s="22">
        <f t="shared" si="8"/>
        <v>23</v>
      </c>
    </row>
    <row r="27" spans="1:9" ht="28.8" x14ac:dyDescent="0.3">
      <c r="A27" s="32" t="s">
        <v>27</v>
      </c>
      <c r="B27" s="51">
        <v>76</v>
      </c>
      <c r="C27" s="51">
        <v>65.772334609621396</v>
      </c>
      <c r="D27" s="18">
        <f t="shared" si="9"/>
        <v>0.19587628865979381</v>
      </c>
      <c r="E27" s="52">
        <v>27</v>
      </c>
      <c r="F27" s="52">
        <v>42</v>
      </c>
      <c r="G27" s="18">
        <f t="shared" si="10"/>
        <v>0.6428571428571429</v>
      </c>
      <c r="H27" s="16">
        <f t="shared" si="11"/>
        <v>49</v>
      </c>
      <c r="I27" s="22">
        <f t="shared" si="8"/>
        <v>78.0384520605067</v>
      </c>
    </row>
    <row r="28" spans="1:9" ht="28.8" x14ac:dyDescent="0.3">
      <c r="A28" s="32" t="s">
        <v>28</v>
      </c>
      <c r="B28" s="51">
        <v>111</v>
      </c>
      <c r="C28" s="51">
        <v>73.53230582539895</v>
      </c>
      <c r="D28" s="18">
        <f t="shared" si="9"/>
        <v>0.28608247422680411</v>
      </c>
      <c r="E28" s="52">
        <v>0</v>
      </c>
      <c r="F28" s="52">
        <v>0</v>
      </c>
      <c r="G28" s="18">
        <f t="shared" si="10"/>
        <v>0</v>
      </c>
      <c r="H28" s="16">
        <f t="shared" si="11"/>
        <v>111</v>
      </c>
      <c r="I28" s="22">
        <f t="shared" si="8"/>
        <v>73.53230582539895</v>
      </c>
    </row>
    <row r="29" spans="1:9" x14ac:dyDescent="0.3">
      <c r="A29" s="32" t="s">
        <v>22</v>
      </c>
      <c r="B29" s="51">
        <v>65</v>
      </c>
      <c r="C29" s="51">
        <v>48.528342234203713</v>
      </c>
      <c r="D29" s="18">
        <f t="shared" si="9"/>
        <v>0.16752577319587628</v>
      </c>
      <c r="E29" s="52">
        <v>0</v>
      </c>
      <c r="F29" s="52">
        <v>0</v>
      </c>
      <c r="G29" s="18">
        <f t="shared" si="10"/>
        <v>0</v>
      </c>
      <c r="H29" s="16">
        <f t="shared" si="11"/>
        <v>65</v>
      </c>
      <c r="I29" s="22">
        <f t="shared" si="8"/>
        <v>48.528342234203713</v>
      </c>
    </row>
    <row r="30" spans="1:9" x14ac:dyDescent="0.3">
      <c r="A30" s="37" t="s">
        <v>23</v>
      </c>
      <c r="B30" s="51">
        <v>110</v>
      </c>
      <c r="C30" s="51">
        <v>101.55786527886454</v>
      </c>
      <c r="D30" s="18">
        <f t="shared" si="9"/>
        <v>0.28350515463917525</v>
      </c>
      <c r="E30" s="52">
        <v>2</v>
      </c>
      <c r="F30" s="52">
        <v>4</v>
      </c>
      <c r="G30" s="27">
        <f t="shared" si="10"/>
        <v>4.7619047619047616E-2</v>
      </c>
      <c r="H30" s="25">
        <f t="shared" si="11"/>
        <v>108</v>
      </c>
      <c r="I30" s="28">
        <f t="shared" si="8"/>
        <v>101.6366075781753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D15" sqref="D15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Intra!A3</f>
        <v>Somerset County</v>
      </c>
      <c r="B3" s="56" t="s">
        <v>7</v>
      </c>
      <c r="C3" s="56"/>
      <c r="D3" s="56"/>
      <c r="E3" s="56"/>
      <c r="F3" s="56"/>
      <c r="G3" s="56"/>
      <c r="H3" s="56"/>
      <c r="I3" s="56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5">
        <v>0</v>
      </c>
      <c r="C8" s="45">
        <v>0</v>
      </c>
      <c r="D8" s="18">
        <f>IF(B8=0,0,B8/B$8)</f>
        <v>0</v>
      </c>
      <c r="E8" s="40">
        <v>0</v>
      </c>
      <c r="F8" s="40">
        <v>0</v>
      </c>
      <c r="G8" s="18">
        <v>0</v>
      </c>
      <c r="H8" s="34">
        <f t="shared" ref="H8:H12" si="0">B8-E8</f>
        <v>0</v>
      </c>
      <c r="I8" s="35">
        <f t="shared" ref="I8:I12" si="1">((SQRT((C8/1.645)^2+(F8/1.645)^2)))*1.645</f>
        <v>0</v>
      </c>
    </row>
    <row r="9" spans="1:9" x14ac:dyDescent="0.3">
      <c r="A9" s="32" t="s">
        <v>13</v>
      </c>
      <c r="B9" s="45">
        <v>0</v>
      </c>
      <c r="C9" s="45">
        <v>0</v>
      </c>
      <c r="D9" s="18">
        <f t="shared" ref="D9:D12" si="2">IF(B9=0,0,B9/B$8)</f>
        <v>0</v>
      </c>
      <c r="E9" s="40">
        <v>0</v>
      </c>
      <c r="F9" s="40">
        <v>0</v>
      </c>
      <c r="G9" s="18">
        <v>0</v>
      </c>
      <c r="H9" s="34">
        <f t="shared" si="0"/>
        <v>0</v>
      </c>
      <c r="I9" s="35">
        <f t="shared" si="1"/>
        <v>0</v>
      </c>
    </row>
    <row r="10" spans="1:9" x14ac:dyDescent="0.3">
      <c r="A10" s="32" t="s">
        <v>14</v>
      </c>
      <c r="B10" s="45">
        <v>0</v>
      </c>
      <c r="C10" s="45">
        <v>0</v>
      </c>
      <c r="D10" s="18">
        <f t="shared" si="2"/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45">
        <v>0</v>
      </c>
      <c r="C11" s="45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45">
        <v>0</v>
      </c>
      <c r="C12" s="45">
        <v>0</v>
      </c>
      <c r="D12" s="18">
        <f t="shared" si="2"/>
        <v>0</v>
      </c>
      <c r="E12" s="40">
        <v>0</v>
      </c>
      <c r="F12" s="40">
        <v>0</v>
      </c>
      <c r="G12" s="18">
        <v>0</v>
      </c>
      <c r="H12" s="34">
        <f t="shared" si="0"/>
        <v>0</v>
      </c>
      <c r="I12" s="35">
        <f t="shared" si="1"/>
        <v>0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5">
        <v>0</v>
      </c>
      <c r="C15" s="45">
        <v>0</v>
      </c>
      <c r="D15" s="18">
        <f>IF(B15=0,0,B15/B$15)</f>
        <v>0</v>
      </c>
      <c r="E15" s="40">
        <v>0</v>
      </c>
      <c r="F15" s="40">
        <v>0</v>
      </c>
      <c r="G15" s="18">
        <v>0</v>
      </c>
      <c r="H15" s="16">
        <f t="shared" ref="H15:H21" si="3">B15-E15</f>
        <v>0</v>
      </c>
      <c r="I15" s="22">
        <f t="shared" ref="I15:I21" si="4">((SQRT((C15/1.645)^2+(F15/1.645)^2)))*1.645</f>
        <v>0</v>
      </c>
    </row>
    <row r="16" spans="1:9" x14ac:dyDescent="0.3">
      <c r="A16" s="32" t="s">
        <v>17</v>
      </c>
      <c r="B16" s="45">
        <v>0</v>
      </c>
      <c r="C16" s="45">
        <v>0</v>
      </c>
      <c r="D16" s="18">
        <f t="shared" ref="D16:D21" si="5">IF(B16=0,0,B16/B$15)</f>
        <v>0</v>
      </c>
      <c r="E16" s="40">
        <v>0</v>
      </c>
      <c r="F16" s="40">
        <v>0</v>
      </c>
      <c r="G16" s="18">
        <v>0</v>
      </c>
      <c r="H16" s="16">
        <f t="shared" si="3"/>
        <v>0</v>
      </c>
      <c r="I16" s="22">
        <f t="shared" si="4"/>
        <v>0</v>
      </c>
    </row>
    <row r="17" spans="1:9" x14ac:dyDescent="0.3">
      <c r="A17" s="32" t="s">
        <v>18</v>
      </c>
      <c r="B17" s="45">
        <v>0</v>
      </c>
      <c r="C17" s="45">
        <v>0</v>
      </c>
      <c r="D17" s="18">
        <f t="shared" si="5"/>
        <v>0</v>
      </c>
      <c r="E17" s="40">
        <v>0</v>
      </c>
      <c r="F17" s="40">
        <v>0</v>
      </c>
      <c r="G17" s="18">
        <v>0</v>
      </c>
      <c r="H17" s="16">
        <f t="shared" si="3"/>
        <v>0</v>
      </c>
      <c r="I17" s="22">
        <f t="shared" si="4"/>
        <v>0</v>
      </c>
    </row>
    <row r="18" spans="1:9" x14ac:dyDescent="0.3">
      <c r="A18" s="32" t="s">
        <v>19</v>
      </c>
      <c r="B18" s="45">
        <v>0</v>
      </c>
      <c r="C18" s="45">
        <v>0</v>
      </c>
      <c r="D18" s="18">
        <f t="shared" si="5"/>
        <v>0</v>
      </c>
      <c r="E18" s="40">
        <v>0</v>
      </c>
      <c r="F18" s="40">
        <v>0</v>
      </c>
      <c r="G18" s="18">
        <v>0</v>
      </c>
      <c r="H18" s="16">
        <f t="shared" si="3"/>
        <v>0</v>
      </c>
      <c r="I18" s="22">
        <f t="shared" si="4"/>
        <v>0</v>
      </c>
    </row>
    <row r="19" spans="1:9" x14ac:dyDescent="0.3">
      <c r="A19" s="33" t="s">
        <v>20</v>
      </c>
      <c r="B19" s="45">
        <v>0</v>
      </c>
      <c r="C19" s="45">
        <v>0</v>
      </c>
      <c r="D19" s="18">
        <f t="shared" si="5"/>
        <v>0</v>
      </c>
      <c r="E19" s="40">
        <v>0</v>
      </c>
      <c r="F19" s="40">
        <v>0</v>
      </c>
      <c r="G19" s="18">
        <v>0</v>
      </c>
      <c r="H19" s="16">
        <f t="shared" si="3"/>
        <v>0</v>
      </c>
      <c r="I19" s="22">
        <f t="shared" si="4"/>
        <v>0</v>
      </c>
    </row>
    <row r="20" spans="1:9" x14ac:dyDescent="0.3">
      <c r="A20" s="33" t="s">
        <v>21</v>
      </c>
      <c r="B20" s="45">
        <v>0</v>
      </c>
      <c r="C20" s="45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45">
        <v>0</v>
      </c>
      <c r="C21" s="45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5">
        <v>0</v>
      </c>
      <c r="C24" s="45">
        <v>0</v>
      </c>
      <c r="D24" s="18">
        <f>IF(B24=0,0,B24/B$24)</f>
        <v>0</v>
      </c>
      <c r="E24" s="40">
        <v>0</v>
      </c>
      <c r="F24" s="40">
        <v>0</v>
      </c>
      <c r="G24" s="18">
        <v>0</v>
      </c>
      <c r="H24" s="16">
        <f t="shared" ref="H24:H30" si="6">B24-E24</f>
        <v>0</v>
      </c>
      <c r="I24" s="22">
        <f t="shared" ref="I24:I30" si="7">((SQRT((C24/1.645)^2+(F24/1.645)^2)))*1.645</f>
        <v>0</v>
      </c>
    </row>
    <row r="25" spans="1:9" ht="28.8" x14ac:dyDescent="0.3">
      <c r="A25" s="32" t="s">
        <v>25</v>
      </c>
      <c r="B25" s="45">
        <v>0</v>
      </c>
      <c r="C25" s="45">
        <v>0</v>
      </c>
      <c r="D25" s="18">
        <f t="shared" ref="D25:D30" si="8">IF(B25=0,0,B25/B$24)</f>
        <v>0</v>
      </c>
      <c r="E25" s="40">
        <v>0</v>
      </c>
      <c r="F25" s="40">
        <v>0</v>
      </c>
      <c r="G25" s="18">
        <v>0</v>
      </c>
      <c r="H25" s="16">
        <f t="shared" si="6"/>
        <v>0</v>
      </c>
      <c r="I25" s="22">
        <f t="shared" si="7"/>
        <v>0</v>
      </c>
    </row>
    <row r="26" spans="1:9" ht="28.8" x14ac:dyDescent="0.3">
      <c r="A26" s="32" t="s">
        <v>26</v>
      </c>
      <c r="B26" s="45">
        <v>0</v>
      </c>
      <c r="C26" s="45">
        <v>0</v>
      </c>
      <c r="D26" s="18">
        <f t="shared" si="8"/>
        <v>0</v>
      </c>
      <c r="E26" s="40">
        <v>0</v>
      </c>
      <c r="F26" s="40">
        <v>0</v>
      </c>
      <c r="G26" s="18">
        <v>0</v>
      </c>
      <c r="H26" s="16">
        <f t="shared" si="6"/>
        <v>0</v>
      </c>
      <c r="I26" s="22">
        <f t="shared" si="7"/>
        <v>0</v>
      </c>
    </row>
    <row r="27" spans="1:9" ht="28.8" x14ac:dyDescent="0.3">
      <c r="A27" s="32" t="s">
        <v>27</v>
      </c>
      <c r="B27" s="45">
        <v>0</v>
      </c>
      <c r="C27" s="45">
        <v>0</v>
      </c>
      <c r="D27" s="18">
        <f t="shared" si="8"/>
        <v>0</v>
      </c>
      <c r="E27" s="40">
        <v>0</v>
      </c>
      <c r="F27" s="40">
        <v>0</v>
      </c>
      <c r="G27" s="18">
        <v>0</v>
      </c>
      <c r="H27" s="16">
        <f t="shared" si="6"/>
        <v>0</v>
      </c>
      <c r="I27" s="22">
        <f t="shared" si="7"/>
        <v>0</v>
      </c>
    </row>
    <row r="28" spans="1:9" ht="28.8" x14ac:dyDescent="0.3">
      <c r="A28" s="32" t="s">
        <v>28</v>
      </c>
      <c r="B28" s="45">
        <v>0</v>
      </c>
      <c r="C28" s="45">
        <v>0</v>
      </c>
      <c r="D28" s="18">
        <f t="shared" si="8"/>
        <v>0</v>
      </c>
      <c r="E28" s="40">
        <v>0</v>
      </c>
      <c r="F28" s="40">
        <v>0</v>
      </c>
      <c r="G28" s="18">
        <v>0</v>
      </c>
      <c r="H28" s="16">
        <f t="shared" si="6"/>
        <v>0</v>
      </c>
      <c r="I28" s="22">
        <f t="shared" si="7"/>
        <v>0</v>
      </c>
    </row>
    <row r="29" spans="1:9" x14ac:dyDescent="0.3">
      <c r="A29" s="32" t="s">
        <v>22</v>
      </c>
      <c r="B29" s="45">
        <v>0</v>
      </c>
      <c r="C29" s="45">
        <v>0</v>
      </c>
      <c r="D29" s="18">
        <f>IF(B29=0,0,B29/B$24)</f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45">
        <v>0</v>
      </c>
      <c r="C30" s="45">
        <v>0</v>
      </c>
      <c r="D30" s="18">
        <f t="shared" si="8"/>
        <v>0</v>
      </c>
      <c r="E30" s="40">
        <v>0</v>
      </c>
      <c r="F30" s="40">
        <v>0</v>
      </c>
      <c r="G30" s="27">
        <v>0</v>
      </c>
      <c r="H30" s="25">
        <f t="shared" si="6"/>
        <v>0</v>
      </c>
      <c r="I30" s="28">
        <f t="shared" si="7"/>
        <v>0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C454AC-4AA6-44A3-A2E8-88146432D6E0}"/>
</file>

<file path=customXml/itemProps2.xml><?xml version="1.0" encoding="utf-8"?>
<ds:datastoreItem xmlns:ds="http://schemas.openxmlformats.org/officeDocument/2006/customXml" ds:itemID="{88EDC79D-0B9A-43FB-8E29-88F549FB3D59}"/>
</file>

<file path=customXml/itemProps3.xml><?xml version="1.0" encoding="utf-8"?>
<ds:datastoreItem xmlns:ds="http://schemas.openxmlformats.org/officeDocument/2006/customXml" ds:itemID="{01AFAE1A-1024-41B5-AEAF-6BFB5C552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