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636" windowWidth="15012" windowHeight="8232"/>
  </bookViews>
  <sheets>
    <sheet name="Total" sheetId="1" r:id="rId1"/>
    <sheet name="Intra" sheetId="5" r:id="rId2"/>
    <sheet name="Inter" sheetId="6" r:id="rId3"/>
    <sheet name="Foreign" sheetId="7" r:id="rId4"/>
  </sheets>
  <definedNames>
    <definedName name="_xlnm.Print_Area" localSheetId="3">Foreign!$A$3:$I$36</definedName>
    <definedName name="_xlnm.Print_Area" localSheetId="2">Inter!$A$3:$J$36</definedName>
    <definedName name="_xlnm.Print_Area" localSheetId="1">Intra!$A$3:$I$36</definedName>
    <definedName name="_xlnm.Print_Area" localSheetId="0">Total!$A$3:$I$37</definedName>
  </definedNames>
  <calcPr calcId="145621"/>
</workbook>
</file>

<file path=xl/calcChain.xml><?xml version="1.0" encoding="utf-8"?>
<calcChain xmlns="http://schemas.openxmlformats.org/spreadsheetml/2006/main">
  <c r="B8" i="1" l="1"/>
  <c r="C8" i="1"/>
  <c r="B9" i="1"/>
  <c r="C9" i="1"/>
  <c r="B10" i="1"/>
  <c r="C10" i="1"/>
  <c r="B11" i="1"/>
  <c r="C11" i="1"/>
  <c r="B12" i="1"/>
  <c r="C12" i="1"/>
  <c r="E8" i="1"/>
  <c r="F8" i="1"/>
  <c r="E9" i="1"/>
  <c r="F9" i="1"/>
  <c r="E10" i="1"/>
  <c r="F10" i="1"/>
  <c r="E11" i="1"/>
  <c r="F11" i="1"/>
  <c r="E12" i="1"/>
  <c r="F12" i="1"/>
  <c r="D25" i="7"/>
  <c r="D26" i="7"/>
  <c r="D27" i="7"/>
  <c r="D28" i="7"/>
  <c r="D29" i="7"/>
  <c r="D30" i="7"/>
  <c r="D24" i="7"/>
  <c r="D16" i="7"/>
  <c r="D17" i="7"/>
  <c r="D18" i="7"/>
  <c r="D19" i="7"/>
  <c r="D20" i="7"/>
  <c r="D21" i="7"/>
  <c r="D15" i="7"/>
  <c r="D9" i="7"/>
  <c r="D10" i="7"/>
  <c r="D11" i="7"/>
  <c r="D12" i="7"/>
  <c r="D8" i="7"/>
  <c r="I30" i="5" l="1"/>
  <c r="I29" i="5"/>
  <c r="I28" i="5"/>
  <c r="I27" i="5"/>
  <c r="I26" i="5"/>
  <c r="I25" i="5"/>
  <c r="I24" i="5"/>
  <c r="I21" i="5"/>
  <c r="I20" i="5"/>
  <c r="I19" i="5"/>
  <c r="I18" i="5"/>
  <c r="I17" i="5"/>
  <c r="I16" i="5"/>
  <c r="I15" i="5"/>
  <c r="A3" i="5"/>
  <c r="I12" i="7"/>
  <c r="H12" i="7"/>
  <c r="I11" i="7"/>
  <c r="H11" i="7"/>
  <c r="I10" i="7"/>
  <c r="H10" i="7"/>
  <c r="I9" i="7"/>
  <c r="H9" i="7"/>
  <c r="I8" i="7"/>
  <c r="H8" i="7"/>
  <c r="D8" i="6"/>
  <c r="G8" i="6"/>
  <c r="H8" i="6"/>
  <c r="I8" i="6"/>
  <c r="D9" i="6"/>
  <c r="G9" i="6"/>
  <c r="H9" i="6"/>
  <c r="I9" i="6"/>
  <c r="D10" i="6"/>
  <c r="G10" i="6"/>
  <c r="H10" i="6"/>
  <c r="I10" i="6"/>
  <c r="D11" i="6"/>
  <c r="G11" i="6"/>
  <c r="H11" i="6"/>
  <c r="I11" i="6"/>
  <c r="D12" i="6"/>
  <c r="G12" i="6"/>
  <c r="H12" i="6"/>
  <c r="I12" i="6"/>
  <c r="I12" i="5"/>
  <c r="H12" i="5"/>
  <c r="G12" i="5"/>
  <c r="D12" i="5"/>
  <c r="I11" i="5"/>
  <c r="H11" i="5"/>
  <c r="G11" i="5"/>
  <c r="D11" i="5"/>
  <c r="I10" i="5"/>
  <c r="H10" i="5"/>
  <c r="G10" i="5"/>
  <c r="D10" i="5"/>
  <c r="I9" i="5"/>
  <c r="H9" i="5"/>
  <c r="G9" i="5"/>
  <c r="D9" i="5"/>
  <c r="I8" i="5"/>
  <c r="H8" i="5"/>
  <c r="G8" i="5"/>
  <c r="D8" i="5"/>
  <c r="A3" i="7" l="1"/>
  <c r="A3" i="6"/>
  <c r="H24" i="6" l="1"/>
  <c r="G30" i="6"/>
  <c r="G29" i="6"/>
  <c r="G28" i="6"/>
  <c r="G27" i="6"/>
  <c r="G26" i="6"/>
  <c r="G25" i="6"/>
  <c r="G24" i="6"/>
  <c r="D25" i="6"/>
  <c r="D26" i="6"/>
  <c r="D27" i="6"/>
  <c r="D28" i="6"/>
  <c r="D29" i="6"/>
  <c r="D30" i="6"/>
  <c r="D24" i="6"/>
  <c r="F30" i="1"/>
  <c r="E30" i="1"/>
  <c r="F29" i="1"/>
  <c r="E29" i="1"/>
  <c r="F28" i="1"/>
  <c r="E28" i="1"/>
  <c r="F27" i="1"/>
  <c r="E27" i="1"/>
  <c r="F26" i="1"/>
  <c r="E26" i="1"/>
  <c r="F25" i="1"/>
  <c r="E25" i="1"/>
  <c r="F24" i="1"/>
  <c r="E24" i="1"/>
  <c r="G24" i="1" s="1"/>
  <c r="F21" i="1"/>
  <c r="E21" i="1"/>
  <c r="F20" i="1"/>
  <c r="E20" i="1"/>
  <c r="F19" i="1"/>
  <c r="E19" i="1"/>
  <c r="F18" i="1"/>
  <c r="E18" i="1"/>
  <c r="F17" i="1"/>
  <c r="E17" i="1"/>
  <c r="F16" i="1"/>
  <c r="E16" i="1"/>
  <c r="F15" i="1"/>
  <c r="E15" i="1"/>
  <c r="G15" i="1" s="1"/>
  <c r="C30" i="1"/>
  <c r="B30" i="1"/>
  <c r="C29" i="1"/>
  <c r="B29" i="1"/>
  <c r="C28" i="1"/>
  <c r="B28" i="1"/>
  <c r="C27" i="1"/>
  <c r="B27" i="1"/>
  <c r="C26" i="1"/>
  <c r="B26" i="1"/>
  <c r="C25" i="1"/>
  <c r="B25" i="1"/>
  <c r="C24" i="1"/>
  <c r="B24" i="1"/>
  <c r="D24" i="1" s="1"/>
  <c r="B16" i="1"/>
  <c r="C16" i="1"/>
  <c r="B17" i="1"/>
  <c r="C17" i="1"/>
  <c r="B18" i="1"/>
  <c r="C18" i="1"/>
  <c r="B19" i="1"/>
  <c r="C19" i="1"/>
  <c r="B20" i="1"/>
  <c r="C20" i="1"/>
  <c r="B21" i="1"/>
  <c r="C21" i="1"/>
  <c r="C15" i="1"/>
  <c r="B15" i="1"/>
  <c r="G15" i="6"/>
  <c r="G16" i="6"/>
  <c r="G17" i="6"/>
  <c r="G18" i="6"/>
  <c r="G19" i="6"/>
  <c r="G20" i="6"/>
  <c r="G21" i="6"/>
  <c r="H30" i="7"/>
  <c r="H29" i="7"/>
  <c r="H28" i="7"/>
  <c r="H27" i="7"/>
  <c r="H26" i="7"/>
  <c r="H25" i="7"/>
  <c r="H24" i="7"/>
  <c r="H21" i="7"/>
  <c r="H20" i="7"/>
  <c r="H19" i="7"/>
  <c r="H18" i="7"/>
  <c r="H17" i="7"/>
  <c r="H16" i="7"/>
  <c r="H15" i="7"/>
  <c r="I30" i="7"/>
  <c r="I29" i="7"/>
  <c r="I28" i="7"/>
  <c r="I27" i="7"/>
  <c r="I26" i="7"/>
  <c r="I25" i="7"/>
  <c r="I24" i="7"/>
  <c r="I21" i="7"/>
  <c r="I20" i="7"/>
  <c r="I19" i="7"/>
  <c r="I18" i="7"/>
  <c r="I17" i="7"/>
  <c r="I16" i="7"/>
  <c r="I15" i="7"/>
  <c r="I30" i="6"/>
  <c r="I30" i="1" s="1"/>
  <c r="I29" i="6"/>
  <c r="I29" i="1" s="1"/>
  <c r="I28" i="6"/>
  <c r="I28" i="1" s="1"/>
  <c r="I27" i="6"/>
  <c r="I27" i="1" s="1"/>
  <c r="I26" i="6"/>
  <c r="I26" i="1" s="1"/>
  <c r="I25" i="6"/>
  <c r="I25" i="1" s="1"/>
  <c r="I24" i="6"/>
  <c r="I24" i="1" s="1"/>
  <c r="I16" i="6"/>
  <c r="I17" i="6"/>
  <c r="I18" i="6"/>
  <c r="I19" i="6"/>
  <c r="I20" i="6"/>
  <c r="I21" i="6"/>
  <c r="I15" i="6"/>
  <c r="I15" i="1" s="1"/>
  <c r="H30" i="6"/>
  <c r="H29" i="6"/>
  <c r="H28" i="6"/>
  <c r="H27" i="6"/>
  <c r="H26" i="6"/>
  <c r="H25" i="6"/>
  <c r="H21" i="6"/>
  <c r="D21" i="6"/>
  <c r="H20" i="6"/>
  <c r="D20" i="6"/>
  <c r="H19" i="6"/>
  <c r="D19" i="6"/>
  <c r="H18" i="6"/>
  <c r="D18" i="6"/>
  <c r="H17" i="6"/>
  <c r="D17" i="6"/>
  <c r="H16" i="6"/>
  <c r="D16" i="6"/>
  <c r="H15" i="6"/>
  <c r="D15" i="6"/>
  <c r="G30" i="5"/>
  <c r="G29" i="5"/>
  <c r="G28" i="5"/>
  <c r="G27" i="5"/>
  <c r="G26" i="5"/>
  <c r="G25" i="5"/>
  <c r="G24" i="5"/>
  <c r="D25" i="5"/>
  <c r="D26" i="5"/>
  <c r="D27" i="5"/>
  <c r="D28" i="5"/>
  <c r="D29" i="5"/>
  <c r="D30" i="5"/>
  <c r="D24" i="5"/>
  <c r="H30" i="5"/>
  <c r="H29" i="5"/>
  <c r="H28" i="5"/>
  <c r="H27" i="5"/>
  <c r="H26" i="5"/>
  <c r="H25" i="5"/>
  <c r="H24" i="5"/>
  <c r="H20" i="5"/>
  <c r="H21" i="5"/>
  <c r="G21" i="5"/>
  <c r="G20" i="5"/>
  <c r="G19" i="5"/>
  <c r="G18" i="5"/>
  <c r="G17" i="5"/>
  <c r="G16" i="5"/>
  <c r="G15" i="5"/>
  <c r="D17" i="5"/>
  <c r="D18" i="5"/>
  <c r="D19" i="5"/>
  <c r="D20" i="5"/>
  <c r="D21" i="5"/>
  <c r="D16" i="5"/>
  <c r="D15" i="5"/>
  <c r="H19" i="5"/>
  <c r="H18" i="5"/>
  <c r="H18" i="1" s="1"/>
  <c r="H17" i="5"/>
  <c r="H16" i="5"/>
  <c r="H16" i="1" s="1"/>
  <c r="H15" i="5"/>
  <c r="H21" i="1" l="1"/>
  <c r="H15" i="1"/>
  <c r="I20" i="1"/>
  <c r="I21" i="1"/>
  <c r="I19" i="1"/>
  <c r="I17" i="1"/>
  <c r="D16" i="1"/>
  <c r="H17" i="1"/>
  <c r="D27" i="1"/>
  <c r="H25" i="1"/>
  <c r="H27" i="1"/>
  <c r="H29" i="1"/>
  <c r="I18" i="1"/>
  <c r="H19" i="1"/>
  <c r="H20" i="1"/>
  <c r="D25" i="1"/>
  <c r="D29" i="1"/>
  <c r="I16" i="1"/>
  <c r="D20" i="1"/>
  <c r="H24" i="1"/>
  <c r="H26" i="1"/>
  <c r="H28" i="1"/>
  <c r="H30" i="1"/>
  <c r="D18" i="1"/>
  <c r="D15" i="1"/>
  <c r="D21" i="1"/>
  <c r="D19" i="1"/>
  <c r="D17" i="1"/>
  <c r="D26" i="1"/>
  <c r="D28" i="1"/>
  <c r="D30" i="1"/>
  <c r="G16" i="1"/>
  <c r="G17" i="1"/>
  <c r="G18" i="1"/>
  <c r="G19" i="1"/>
  <c r="G20" i="1"/>
  <c r="G21" i="1"/>
  <c r="G25" i="1"/>
  <c r="G26" i="1"/>
  <c r="G27" i="1"/>
  <c r="G28" i="1"/>
  <c r="G29" i="1"/>
  <c r="G30" i="1"/>
  <c r="D8" i="1" l="1"/>
  <c r="D12" i="1"/>
  <c r="D10" i="1" l="1"/>
  <c r="D11" i="1"/>
  <c r="D9" i="1"/>
  <c r="I12" i="1"/>
  <c r="I10" i="1"/>
  <c r="I9" i="1"/>
  <c r="I11" i="1"/>
  <c r="H12" i="1"/>
  <c r="H8" i="1"/>
  <c r="I8" i="1"/>
  <c r="H10" i="1" l="1"/>
  <c r="G12" i="1"/>
  <c r="G8" i="1"/>
  <c r="H9" i="1"/>
  <c r="H11" i="1"/>
  <c r="G10" i="1"/>
  <c r="G11" i="1"/>
  <c r="G9" i="1"/>
</calcChain>
</file>

<file path=xl/sharedStrings.xml><?xml version="1.0" encoding="utf-8"?>
<sst xmlns="http://schemas.openxmlformats.org/spreadsheetml/2006/main" count="157" uniqueCount="41">
  <si>
    <t xml:space="preserve">IN-MIGRATION </t>
  </si>
  <si>
    <t>NET Migration (IN-OUT)</t>
  </si>
  <si>
    <t xml:space="preserve"> ESTIMATE</t>
  </si>
  <si>
    <t>(+/-) MOE</t>
  </si>
  <si>
    <t>PERCENT</t>
  </si>
  <si>
    <t>Population 16 years and over</t>
  </si>
  <si>
    <t>* Total migration is the sum of interstate and intra state and foreign migration</t>
  </si>
  <si>
    <t xml:space="preserve">Employment Status of Migrants, 2008 to 2012 (Foreign Migration)*  </t>
  </si>
  <si>
    <t>Employment Status of Migrants, 2008 to 2012 (Total Migration)*</t>
  </si>
  <si>
    <t>Employment Status of Migrants, 2008 to 2012 (Intra State Migration)*</t>
  </si>
  <si>
    <t>Employment Status of Migrants, 2008 to 2012 (Interstate Migration)*</t>
  </si>
  <si>
    <t>Source: 2008 to 2012 American Community Survey. Prepared by the Maryland Department of Planning.</t>
  </si>
  <si>
    <t>Employment Status:</t>
  </si>
  <si>
    <t>In labor force, employed civilian</t>
  </si>
  <si>
    <t>In labor force, unemployed</t>
  </si>
  <si>
    <t>In labor force, in Armed Forces</t>
  </si>
  <si>
    <t>Not in Labor force</t>
  </si>
  <si>
    <t xml:space="preserve">In Management, business, science, and arts </t>
  </si>
  <si>
    <t>In Service occupations</t>
  </si>
  <si>
    <t>In Sale and office occupations</t>
  </si>
  <si>
    <t>In Natural resources, construction, and maintenance</t>
  </si>
  <si>
    <t>In Production, transportation, and material moving</t>
  </si>
  <si>
    <t>Last worked 1 to 5 years ago</t>
  </si>
  <si>
    <t>Last worked over 5 years ago or never worked</t>
  </si>
  <si>
    <t>Work Status:</t>
  </si>
  <si>
    <t>Worked 50 to 52 weeks in the past 12 months and
     usually worked 35 or more hours per week</t>
  </si>
  <si>
    <t>Worked 50 to 52 weeks in the past 12 months and
     usually worked less than 35 hours per week</t>
  </si>
  <si>
    <t>Worked 1 to 49 weeks in the past 12 months and
     usually worked 35 or more hours per week</t>
  </si>
  <si>
    <t>Worked 1 to 49 weeks in the past 12 months and
     usually worked less than 35 hours per week</t>
  </si>
  <si>
    <t>OUT-MIGRATION**</t>
  </si>
  <si>
    <t>In Military specific****</t>
  </si>
  <si>
    <t>**** Military specific occupations are only for Armed Forces that could not be classified in an existing civilian occupation.</t>
  </si>
  <si>
    <t>*** Sum of migrants by occupation status will not equal sum of migrants by employment and work status because of suppressed data.</t>
  </si>
  <si>
    <t>* Intra state migration measures the county-to-county migration within Maryland</t>
  </si>
  <si>
    <t>* Interstate migration measures the migration between Maryland and all other states.</t>
  </si>
  <si>
    <t>* Foreign out migration only captures migration from Maryland to Puerto Rico. No county specific data is available.</t>
  </si>
  <si>
    <t xml:space="preserve">OUT-MIGRATION </t>
  </si>
  <si>
    <t>** Out migration totals under report estimated out migration because of suppressed Outflows. Net migration totals (In migration minus Out migration) also do not include these
      suppressed outflows.</t>
  </si>
  <si>
    <t>** Out migration totals under report estimated out migration because of suppressed outflows. Net migration totals (In migration minus Out migration) also do not include these
      suppressed outflows.</t>
  </si>
  <si>
    <t>Occupation Status:***</t>
  </si>
  <si>
    <t>Queen Anne's County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</si>
</sst>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9">
    <xf numFmtId="0" fontId="0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2" fillId="0" borderId="0"/>
    <xf numFmtId="0" fontId="1" fillId="0" borderId="0"/>
    <xf numFmtId="0" fontId="3" fillId="0" borderId="0"/>
    <xf numFmtId="0" fontId="4" fillId="0" borderId="0"/>
    <xf numFmtId="0" fontId="3" fillId="0" borderId="0"/>
    <xf numFmtId="0" fontId="1" fillId="0" borderId="0"/>
    <xf numFmtId="0" fontId="4" fillId="0" borderId="0"/>
    <xf numFmtId="0" fontId="1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</cellStyleXfs>
  <cellXfs count="63">
    <xf numFmtId="0" fontId="0" fillId="0" borderId="0" xfId="0"/>
    <xf numFmtId="0" fontId="0" fillId="0" borderId="0" xfId="0"/>
    <xf numFmtId="0" fontId="7" fillId="0" borderId="0" xfId="0" applyFont="1"/>
    <xf numFmtId="0" fontId="0" fillId="0" borderId="0" xfId="0" applyBorder="1"/>
    <xf numFmtId="0" fontId="5" fillId="0" borderId="2" xfId="0" applyFont="1" applyBorder="1" applyAlignment="1">
      <alignment horizontal="right"/>
    </xf>
    <xf numFmtId="0" fontId="0" fillId="0" borderId="0" xfId="0"/>
    <xf numFmtId="3" fontId="0" fillId="0" borderId="0" xfId="0" applyNumberFormat="1"/>
    <xf numFmtId="49" fontId="6" fillId="0" borderId="0" xfId="9" applyNumberFormat="1" applyFont="1" applyFill="1" applyBorder="1"/>
    <xf numFmtId="0" fontId="0" fillId="0" borderId="6" xfId="0" applyBorder="1"/>
    <xf numFmtId="0" fontId="6" fillId="0" borderId="0" xfId="9" applyFont="1" applyFill="1" applyBorder="1" applyAlignment="1">
      <alignment horizontal="left"/>
    </xf>
    <xf numFmtId="0" fontId="10" fillId="0" borderId="0" xfId="0" applyFont="1"/>
    <xf numFmtId="0" fontId="9" fillId="0" borderId="6" xfId="9" applyFont="1" applyBorder="1" applyAlignment="1">
      <alignment horizontal="center"/>
    </xf>
    <xf numFmtId="0" fontId="9" fillId="0" borderId="7" xfId="9" applyFont="1" applyBorder="1" applyAlignment="1">
      <alignment horizontal="center"/>
    </xf>
    <xf numFmtId="0" fontId="9" fillId="0" borderId="8" xfId="9" applyFont="1" applyBorder="1" applyAlignment="1">
      <alignment horizontal="center"/>
    </xf>
    <xf numFmtId="0" fontId="9" fillId="0" borderId="0" xfId="4" applyFont="1" applyAlignment="1">
      <alignment horizontal="center"/>
    </xf>
    <xf numFmtId="0" fontId="8" fillId="0" borderId="0" xfId="4" applyFont="1" applyAlignment="1">
      <alignment horizontal="center"/>
    </xf>
    <xf numFmtId="0" fontId="0" fillId="0" borderId="9" xfId="0" applyBorder="1"/>
    <xf numFmtId="0" fontId="11" fillId="0" borderId="2" xfId="9" applyFont="1" applyBorder="1"/>
    <xf numFmtId="0" fontId="11" fillId="0" borderId="0" xfId="9" applyFont="1" applyBorder="1" applyAlignment="1">
      <alignment horizontal="right"/>
    </xf>
    <xf numFmtId="0" fontId="11" fillId="0" borderId="1" xfId="9" applyFont="1" applyBorder="1" applyAlignment="1">
      <alignment horizontal="right"/>
    </xf>
    <xf numFmtId="0" fontId="12" fillId="0" borderId="2" xfId="9" applyFont="1" applyBorder="1"/>
    <xf numFmtId="3" fontId="12" fillId="0" borderId="2" xfId="9" applyNumberFormat="1" applyFont="1" applyBorder="1"/>
    <xf numFmtId="3" fontId="12" fillId="0" borderId="0" xfId="9" applyNumberFormat="1" applyFont="1" applyBorder="1"/>
    <xf numFmtId="164" fontId="12" fillId="0" borderId="1" xfId="16" applyNumberFormat="1" applyFont="1" applyBorder="1"/>
    <xf numFmtId="0" fontId="12" fillId="0" borderId="2" xfId="9" applyFont="1" applyBorder="1" applyAlignment="1">
      <alignment horizontal="left" wrapText="1" indent="1"/>
    </xf>
    <xf numFmtId="0" fontId="12" fillId="0" borderId="2" xfId="9" applyFont="1" applyBorder="1" applyAlignment="1">
      <alignment horizontal="left" indent="1"/>
    </xf>
    <xf numFmtId="0" fontId="4" fillId="0" borderId="2" xfId="0" applyFont="1" applyBorder="1"/>
    <xf numFmtId="3" fontId="12" fillId="0" borderId="1" xfId="9" applyNumberFormat="1" applyFont="1" applyBorder="1"/>
    <xf numFmtId="0" fontId="4" fillId="0" borderId="1" xfId="0" applyFont="1" applyBorder="1"/>
    <xf numFmtId="0" fontId="12" fillId="0" borderId="3" xfId="9" applyFont="1" applyBorder="1" applyAlignment="1">
      <alignment horizontal="left" wrapText="1" indent="1"/>
    </xf>
    <xf numFmtId="3" fontId="12" fillId="0" borderId="3" xfId="9" applyNumberFormat="1" applyFont="1" applyBorder="1"/>
    <xf numFmtId="3" fontId="12" fillId="0" borderId="4" xfId="9" applyNumberFormat="1" applyFont="1" applyBorder="1"/>
    <xf numFmtId="164" fontId="12" fillId="0" borderId="5" xfId="16" applyNumberFormat="1" applyFont="1" applyBorder="1"/>
    <xf numFmtId="3" fontId="12" fillId="0" borderId="5" xfId="9" applyNumberFormat="1" applyFont="1" applyBorder="1"/>
    <xf numFmtId="0" fontId="4" fillId="0" borderId="0" xfId="0" applyFont="1" applyBorder="1"/>
    <xf numFmtId="0" fontId="11" fillId="0" borderId="10" xfId="9" applyFont="1" applyBorder="1"/>
    <xf numFmtId="0" fontId="12" fillId="0" borderId="10" xfId="9" applyFont="1" applyBorder="1"/>
    <xf numFmtId="0" fontId="12" fillId="0" borderId="10" xfId="9" applyFont="1" applyBorder="1" applyAlignment="1">
      <alignment horizontal="left" wrapText="1" indent="1"/>
    </xf>
    <xf numFmtId="0" fontId="12" fillId="0" borderId="10" xfId="9" applyFont="1" applyBorder="1" applyAlignment="1">
      <alignment horizontal="left" indent="1"/>
    </xf>
    <xf numFmtId="0" fontId="6" fillId="0" borderId="0" xfId="9" applyFont="1" applyFill="1" applyBorder="1" applyAlignment="1">
      <alignment horizontal="left" wrapText="1"/>
    </xf>
    <xf numFmtId="0" fontId="9" fillId="0" borderId="0" xfId="5" applyFont="1" applyAlignment="1">
      <alignment horizontal="center"/>
    </xf>
    <xf numFmtId="3" fontId="12" fillId="0" borderId="2" xfId="0" applyNumberFormat="1" applyFont="1" applyBorder="1" applyAlignment="1">
      <alignment horizontal="right"/>
    </xf>
    <xf numFmtId="37" fontId="12" fillId="0" borderId="1" xfId="0" applyNumberFormat="1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12" fillId="0" borderId="11" xfId="9" applyFont="1" applyBorder="1" applyAlignment="1">
      <alignment horizontal="left" wrapText="1" indent="1"/>
    </xf>
    <xf numFmtId="0" fontId="0" fillId="0" borderId="7" xfId="0" applyBorder="1"/>
    <xf numFmtId="0" fontId="0" fillId="0" borderId="0" xfId="0"/>
    <xf numFmtId="3" fontId="4" fillId="0" borderId="0" xfId="18" applyNumberFormat="1"/>
    <xf numFmtId="3" fontId="4" fillId="0" borderId="0" xfId="18" applyNumberFormat="1"/>
    <xf numFmtId="3" fontId="4" fillId="0" borderId="0" xfId="18" applyNumberFormat="1"/>
    <xf numFmtId="3" fontId="4" fillId="0" borderId="0" xfId="18" applyNumberFormat="1"/>
    <xf numFmtId="3" fontId="4" fillId="0" borderId="0" xfId="18" applyNumberFormat="1"/>
    <xf numFmtId="3" fontId="4" fillId="0" borderId="0" xfId="18" applyNumberFormat="1"/>
    <xf numFmtId="3" fontId="4" fillId="0" borderId="0" xfId="18" applyNumberFormat="1"/>
    <xf numFmtId="3" fontId="4" fillId="0" borderId="0" xfId="18" applyNumberFormat="1"/>
    <xf numFmtId="3" fontId="4" fillId="0" borderId="0" xfId="18" applyNumberFormat="1"/>
    <xf numFmtId="3" fontId="4" fillId="0" borderId="0" xfId="18" applyNumberFormat="1"/>
    <xf numFmtId="3" fontId="4" fillId="0" borderId="0" xfId="18" applyNumberFormat="1"/>
    <xf numFmtId="3" fontId="4" fillId="0" borderId="0" xfId="18" applyNumberFormat="1"/>
    <xf numFmtId="3" fontId="4" fillId="0" borderId="0" xfId="18" applyNumberFormat="1"/>
    <xf numFmtId="3" fontId="4" fillId="0" borderId="0" xfId="18" applyNumberFormat="1"/>
    <xf numFmtId="3" fontId="4" fillId="0" borderId="0" xfId="18" applyNumberFormat="1"/>
    <xf numFmtId="3" fontId="4" fillId="0" borderId="0" xfId="18" applyNumberFormat="1"/>
  </cellXfs>
  <cellStyles count="19">
    <cellStyle name="Normal" xfId="0" builtinId="0"/>
    <cellStyle name="Normal 2" xfId="1"/>
    <cellStyle name="Normal 2 2" xfId="2"/>
    <cellStyle name="Normal 2 2 2" xfId="3"/>
    <cellStyle name="Normal 2 3" xfId="4"/>
    <cellStyle name="Normal 2 3 2" xfId="5"/>
    <cellStyle name="Normal 2 4" xfId="6"/>
    <cellStyle name="Normal 2 5" xfId="7"/>
    <cellStyle name="Normal 3" xfId="8"/>
    <cellStyle name="Normal 3 2" xfId="9"/>
    <cellStyle name="Normal 3 3" xfId="10"/>
    <cellStyle name="Normal 3 4" xfId="18"/>
    <cellStyle name="Normal 4" xfId="11"/>
    <cellStyle name="Normal 4 2" xfId="12"/>
    <cellStyle name="Normal 4 2 2" xfId="13"/>
    <cellStyle name="Normal 4 3" xfId="14"/>
    <cellStyle name="Normal 4 4" xfId="15"/>
    <cellStyle name="Percent" xfId="16" builtinId="5"/>
    <cellStyle name="Percent 2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K36"/>
  <sheetViews>
    <sheetView tabSelected="1" zoomScale="80" zoomScaleNormal="80" workbookViewId="0">
      <selection activeCell="A3" sqref="A3"/>
    </sheetView>
  </sheetViews>
  <sheetFormatPr defaultRowHeight="14.4" x14ac:dyDescent="0.3"/>
  <cols>
    <col min="1" max="1" width="48" customWidth="1"/>
    <col min="2" max="2" width="13.5546875" customWidth="1"/>
    <col min="3" max="4" width="10.6640625" customWidth="1"/>
    <col min="5" max="5" width="13.5546875" customWidth="1"/>
    <col min="6" max="7" width="10.6640625" customWidth="1"/>
    <col min="8" max="8" width="13.5546875" customWidth="1"/>
    <col min="9" max="9" width="10.6640625" customWidth="1"/>
    <col min="11" max="11" width="14.44140625" bestFit="1" customWidth="1"/>
  </cols>
  <sheetData>
    <row r="3" spans="1:11" ht="15.6" x14ac:dyDescent="0.3">
      <c r="A3" s="2" t="s">
        <v>40</v>
      </c>
      <c r="B3" s="14" t="s">
        <v>8</v>
      </c>
      <c r="C3" s="14"/>
      <c r="D3" s="14"/>
      <c r="E3" s="14"/>
      <c r="F3" s="14"/>
      <c r="G3" s="14"/>
      <c r="H3" s="14"/>
      <c r="I3" s="14"/>
    </row>
    <row r="4" spans="1:11" x14ac:dyDescent="0.3">
      <c r="A4" s="3"/>
      <c r="B4" s="3"/>
      <c r="C4" s="3"/>
      <c r="D4" s="3"/>
      <c r="E4" s="3"/>
      <c r="F4" s="3"/>
      <c r="G4" s="3"/>
      <c r="H4" s="3"/>
      <c r="I4" s="3"/>
    </row>
    <row r="5" spans="1:11" ht="15.6" x14ac:dyDescent="0.3">
      <c r="A5" s="8"/>
      <c r="B5" s="11" t="s">
        <v>0</v>
      </c>
      <c r="C5" s="12"/>
      <c r="D5" s="13"/>
      <c r="E5" s="11" t="s">
        <v>29</v>
      </c>
      <c r="F5" s="12"/>
      <c r="G5" s="13"/>
      <c r="H5" s="11" t="s">
        <v>1</v>
      </c>
      <c r="I5" s="13"/>
      <c r="K5" s="6"/>
    </row>
    <row r="6" spans="1:11" x14ac:dyDescent="0.3">
      <c r="A6" s="17" t="s">
        <v>12</v>
      </c>
      <c r="B6" s="4" t="s">
        <v>2</v>
      </c>
      <c r="C6" s="18" t="s">
        <v>3</v>
      </c>
      <c r="D6" s="19" t="s">
        <v>4</v>
      </c>
      <c r="E6" s="4" t="s">
        <v>2</v>
      </c>
      <c r="F6" s="18" t="s">
        <v>3</v>
      </c>
      <c r="G6" s="19" t="s">
        <v>4</v>
      </c>
      <c r="H6" s="4" t="s">
        <v>2</v>
      </c>
      <c r="I6" s="19" t="s">
        <v>3</v>
      </c>
      <c r="K6" s="6"/>
    </row>
    <row r="7" spans="1:11" s="5" customFormat="1" x14ac:dyDescent="0.3">
      <c r="A7" s="17"/>
      <c r="B7" s="4"/>
      <c r="C7" s="18"/>
      <c r="D7" s="19"/>
      <c r="E7" s="4"/>
      <c r="F7" s="18"/>
      <c r="G7" s="19"/>
      <c r="H7" s="4"/>
      <c r="I7" s="19"/>
      <c r="K7" s="6"/>
    </row>
    <row r="8" spans="1:11" x14ac:dyDescent="0.3">
      <c r="A8" s="20" t="s">
        <v>5</v>
      </c>
      <c r="B8" s="21">
        <f>Intra!B8+Inter!B8+Foreign!B8</f>
        <v>1911</v>
      </c>
      <c r="C8" s="22">
        <f>((SQRT((Intra!C8/1.645)^2+(Inter!C8/1.645)^2+(Foreign!C8/1.645)^2))*1.645)</f>
        <v>335.70820663189045</v>
      </c>
      <c r="D8" s="23">
        <f t="shared" ref="D8:D12" si="0">B8/B$8</f>
        <v>1</v>
      </c>
      <c r="E8" s="21">
        <f>Intra!E8+Inter!E8+Foreign!E8</f>
        <v>1301</v>
      </c>
      <c r="F8" s="22">
        <f>((SQRT((Intra!F8/1.645)^2+(Inter!F8/1.645)^2+(Foreign!F8/1.645)^2))*1.645)</f>
        <v>267.73307602909284</v>
      </c>
      <c r="G8" s="23">
        <f>E8/E$8</f>
        <v>1</v>
      </c>
      <c r="H8" s="21">
        <f>Intra!H8+Inter!H8+Foreign!H8</f>
        <v>610</v>
      </c>
      <c r="I8" s="27">
        <f>((SQRT((Intra!I8/1.645)^2+(Inter!I8/1.645)^2+(Foreign!I8/1.645)^2))*1.645)</f>
        <v>429.39608754621889</v>
      </c>
      <c r="K8" s="6"/>
    </row>
    <row r="9" spans="1:11" x14ac:dyDescent="0.3">
      <c r="A9" s="24" t="s">
        <v>13</v>
      </c>
      <c r="B9" s="21">
        <f>Intra!B9+Inter!B9+Foreign!B9</f>
        <v>1394</v>
      </c>
      <c r="C9" s="22">
        <f>((SQRT((Intra!C9/1.645)^2+(Inter!C9/1.645)^2+(Foreign!C9/1.645)^2))*1.645)</f>
        <v>302.2780177254046</v>
      </c>
      <c r="D9" s="23">
        <f t="shared" si="0"/>
        <v>0.72946101517530093</v>
      </c>
      <c r="E9" s="21">
        <f>Intra!E9+Inter!E9+Foreign!E9</f>
        <v>780</v>
      </c>
      <c r="F9" s="22">
        <f>((SQRT((Intra!F9/1.645)^2+(Inter!F9/1.645)^2+(Foreign!F9/1.645)^2))*1.645)</f>
        <v>222.41852440837749</v>
      </c>
      <c r="G9" s="23">
        <f>E9/E$8</f>
        <v>0.59953881629515759</v>
      </c>
      <c r="H9" s="21">
        <f>Intra!H9+Inter!H9+Foreign!H9</f>
        <v>614</v>
      </c>
      <c r="I9" s="27">
        <f>((SQRT((Intra!I9/1.645)^2+(Inter!I9/1.645)^2+(Foreign!I9/1.645)^2))*1.645)</f>
        <v>375.28922180099977</v>
      </c>
      <c r="K9" s="6"/>
    </row>
    <row r="10" spans="1:11" x14ac:dyDescent="0.3">
      <c r="A10" s="24" t="s">
        <v>14</v>
      </c>
      <c r="B10" s="21">
        <f>Intra!B10+Inter!B10+Foreign!B10</f>
        <v>82</v>
      </c>
      <c r="C10" s="22">
        <f>((SQRT((Intra!C10/1.645)^2+(Inter!C10/1.645)^2+(Foreign!C10/1.645)^2))*1.645)</f>
        <v>57.636793803958241</v>
      </c>
      <c r="D10" s="23">
        <f t="shared" si="0"/>
        <v>4.2909471480900054E-2</v>
      </c>
      <c r="E10" s="21">
        <f>Intra!E10+Inter!E10+Foreign!E10</f>
        <v>26</v>
      </c>
      <c r="F10" s="22">
        <f>((SQRT((Intra!F10/1.645)^2+(Inter!F10/1.645)^2+(Foreign!F10/1.645)^2))*1.645)</f>
        <v>34.928498393145965</v>
      </c>
      <c r="G10" s="23">
        <f>E10/E$8</f>
        <v>1.9984627209838585E-2</v>
      </c>
      <c r="H10" s="21">
        <f>Intra!H10+Inter!H10+Foreign!H10</f>
        <v>56</v>
      </c>
      <c r="I10" s="27">
        <f>((SQRT((Intra!I10/1.645)^2+(Inter!I10/1.645)^2+(Foreign!I10/1.645)^2))*1.645)</f>
        <v>67.394361781976983</v>
      </c>
      <c r="K10" s="6"/>
    </row>
    <row r="11" spans="1:11" x14ac:dyDescent="0.3">
      <c r="A11" s="24" t="s">
        <v>15</v>
      </c>
      <c r="B11" s="21">
        <f>Intra!B11+Inter!B11+Foreign!B11</f>
        <v>10</v>
      </c>
      <c r="C11" s="22">
        <f>((SQRT((Intra!C11/1.645)^2+(Inter!C11/1.645)^2+(Foreign!C11/1.645)^2))*1.645)</f>
        <v>19</v>
      </c>
      <c r="D11" s="23">
        <f t="shared" si="0"/>
        <v>5.2328623757195184E-3</v>
      </c>
      <c r="E11" s="21">
        <f>Intra!E11+Inter!E11+Foreign!E11</f>
        <v>70</v>
      </c>
      <c r="F11" s="22">
        <f>((SQRT((Intra!F11/1.645)^2+(Inter!F11/1.645)^2+(Foreign!F11/1.645)^2))*1.645)</f>
        <v>75.213030785895072</v>
      </c>
      <c r="G11" s="23">
        <f>E11/E$8</f>
        <v>5.3804765564950036E-2</v>
      </c>
      <c r="H11" s="21">
        <f>Intra!H11+Inter!H11+Foreign!H11</f>
        <v>-60</v>
      </c>
      <c r="I11" s="27">
        <f>((SQRT((Intra!I11/1.645)^2+(Inter!I11/1.645)^2+(Foreign!I11/1.645)^2))*1.645)</f>
        <v>77.575769412877889</v>
      </c>
      <c r="K11" s="6"/>
    </row>
    <row r="12" spans="1:11" s="1" customFormat="1" x14ac:dyDescent="0.3">
      <c r="A12" s="25" t="s">
        <v>16</v>
      </c>
      <c r="B12" s="21">
        <f>Intra!B12+Inter!B12+Foreign!B12</f>
        <v>425</v>
      </c>
      <c r="C12" s="22">
        <f>((SQRT((Intra!C12/1.645)^2+(Inter!C12/1.645)^2+(Foreign!C12/1.645)^2))*1.645)</f>
        <v>132.83448347473634</v>
      </c>
      <c r="D12" s="23">
        <f t="shared" si="0"/>
        <v>0.22239665096807953</v>
      </c>
      <c r="E12" s="21">
        <f>Intra!E12+Inter!E12+Foreign!E12</f>
        <v>425</v>
      </c>
      <c r="F12" s="22">
        <f>((SQRT((Intra!F12/1.645)^2+(Inter!F12/1.645)^2+(Foreign!F12/1.645)^2))*1.645)</f>
        <v>123.8305293536291</v>
      </c>
      <c r="G12" s="23">
        <f>E12/E$8</f>
        <v>0.32667179093005383</v>
      </c>
      <c r="H12" s="21">
        <f>Intra!H12+Inter!H12+Foreign!H12</f>
        <v>0</v>
      </c>
      <c r="I12" s="27">
        <f>((SQRT((Intra!I12/1.645)^2+(Inter!I12/1.645)^2+(Foreign!I12/1.645)^2))*1.645)</f>
        <v>181.6012114497037</v>
      </c>
      <c r="K12" s="6"/>
    </row>
    <row r="13" spans="1:11" x14ac:dyDescent="0.3">
      <c r="A13" s="26"/>
      <c r="B13" s="21"/>
      <c r="C13" s="22"/>
      <c r="D13" s="27"/>
      <c r="E13" s="21"/>
      <c r="F13" s="22"/>
      <c r="G13" s="27"/>
      <c r="H13" s="21"/>
      <c r="I13" s="27"/>
    </row>
    <row r="14" spans="1:11" s="5" customFormat="1" x14ac:dyDescent="0.3">
      <c r="A14" s="17" t="s">
        <v>39</v>
      </c>
      <c r="B14" s="4"/>
      <c r="C14" s="18"/>
      <c r="D14" s="19"/>
      <c r="E14" s="4"/>
      <c r="F14" s="18"/>
      <c r="G14" s="19"/>
      <c r="H14" s="4"/>
      <c r="I14" s="19"/>
    </row>
    <row r="15" spans="1:11" x14ac:dyDescent="0.3">
      <c r="A15" s="20" t="s">
        <v>5</v>
      </c>
      <c r="B15" s="21">
        <f>Intra!B15+Inter!B15+Foreign!B15</f>
        <v>1639</v>
      </c>
      <c r="C15" s="22">
        <f>((SQRT((Intra!C15/1.645)^2+(Inter!C15/1.645)^2+(Foreign!C15/1.645)^2))*1.645)</f>
        <v>297.65416173808154</v>
      </c>
      <c r="D15" s="23">
        <f>B15/B$15</f>
        <v>1</v>
      </c>
      <c r="E15" s="21">
        <f>Intra!E15+Inter!E15+Foreign!E15</f>
        <v>1140</v>
      </c>
      <c r="F15" s="22">
        <f>((SQRT((Intra!F15/1.645)^2+(Inter!F15/1.645)^2+(Foreign!F15/1.645)^2))*1.645)</f>
        <v>232.43708826260922</v>
      </c>
      <c r="G15" s="23">
        <f>E15/E$15</f>
        <v>1</v>
      </c>
      <c r="H15" s="21">
        <f>Intra!H15+Inter!H15+Foreign!H15</f>
        <v>499</v>
      </c>
      <c r="I15" s="27">
        <f>((SQRT((Intra!I15/1.645)^2+(Inter!I15/1.645)^2+(Foreign!I15/1.645)^2))*1.645)</f>
        <v>377.65725201563384</v>
      </c>
    </row>
    <row r="16" spans="1:11" x14ac:dyDescent="0.3">
      <c r="A16" s="24" t="s">
        <v>17</v>
      </c>
      <c r="B16" s="21">
        <f>Intra!B16+Inter!B16+Foreign!B16</f>
        <v>685</v>
      </c>
      <c r="C16" s="22">
        <f>((SQRT((Intra!C16/1.645)^2+(Inter!C16/1.645)^2+(Foreign!C16/1.645)^2))*1.645)</f>
        <v>210.51603264359701</v>
      </c>
      <c r="D16" s="23">
        <f>B16/B$15</f>
        <v>0.4179377669310555</v>
      </c>
      <c r="E16" s="21">
        <f>Intra!E16+Inter!E16+Foreign!E16</f>
        <v>297</v>
      </c>
      <c r="F16" s="22">
        <f>((SQRT((Intra!F16/1.645)^2+(Inter!F16/1.645)^2+(Foreign!F16/1.645)^2))*1.645)</f>
        <v>124.69562943423479</v>
      </c>
      <c r="G16" s="23">
        <f>E16/E$15</f>
        <v>0.26052631578947366</v>
      </c>
      <c r="H16" s="21">
        <f>Intra!H16+Inter!H16+Foreign!H16</f>
        <v>388</v>
      </c>
      <c r="I16" s="27">
        <f>((SQRT((Intra!I16/1.645)^2+(Inter!I16/1.645)^2+(Foreign!I16/1.645)^2))*1.645)</f>
        <v>244.67529503405117</v>
      </c>
    </row>
    <row r="17" spans="1:9" x14ac:dyDescent="0.3">
      <c r="A17" s="24" t="s">
        <v>18</v>
      </c>
      <c r="B17" s="21">
        <f>Intra!B17+Inter!B17+Foreign!B17</f>
        <v>152</v>
      </c>
      <c r="C17" s="22">
        <f>((SQRT((Intra!C17/1.645)^2+(Inter!C17/1.645)^2+(Foreign!C17/1.645)^2))*1.645)</f>
        <v>76.576758876306599</v>
      </c>
      <c r="D17" s="23">
        <f t="shared" ref="D17:D21" si="1">B17/B$15</f>
        <v>9.2739475289810858E-2</v>
      </c>
      <c r="E17" s="21">
        <f>Intra!E17+Inter!E17+Foreign!E17</f>
        <v>313</v>
      </c>
      <c r="F17" s="22">
        <f>((SQRT((Intra!F17/1.645)^2+(Inter!F17/1.645)^2+(Foreign!F17/1.645)^2))*1.645)</f>
        <v>122.47856955402443</v>
      </c>
      <c r="G17" s="23">
        <f t="shared" ref="G17:G21" si="2">E17/E$15</f>
        <v>0.27456140350877195</v>
      </c>
      <c r="H17" s="21">
        <f>Intra!H17+Inter!H17+Foreign!H17</f>
        <v>-161</v>
      </c>
      <c r="I17" s="27">
        <f>((SQRT((Intra!I17/1.645)^2+(Inter!I17/1.645)^2+(Foreign!I17/1.645)^2))*1.645)</f>
        <v>144.44722219551332</v>
      </c>
    </row>
    <row r="18" spans="1:9" x14ac:dyDescent="0.3">
      <c r="A18" s="24" t="s">
        <v>19</v>
      </c>
      <c r="B18" s="21">
        <f>Intra!B18+Inter!B18+Foreign!B18</f>
        <v>476</v>
      </c>
      <c r="C18" s="22">
        <f>((SQRT((Intra!C18/1.645)^2+(Inter!C18/1.645)^2+(Foreign!C18/1.645)^2))*1.645)</f>
        <v>158.46135175493109</v>
      </c>
      <c r="D18" s="23">
        <f t="shared" si="1"/>
        <v>0.29042098840756558</v>
      </c>
      <c r="E18" s="21">
        <f>Intra!E18+Inter!E18+Foreign!E18</f>
        <v>355</v>
      </c>
      <c r="F18" s="22">
        <f>((SQRT((Intra!F18/1.645)^2+(Inter!F18/1.645)^2+(Foreign!F18/1.645)^2))*1.645)</f>
        <v>131.40015220691336</v>
      </c>
      <c r="G18" s="23">
        <f t="shared" si="2"/>
        <v>0.31140350877192985</v>
      </c>
      <c r="H18" s="21">
        <f>Intra!H18+Inter!H18+Foreign!H18</f>
        <v>121</v>
      </c>
      <c r="I18" s="27">
        <f>((SQRT((Intra!I18/1.645)^2+(Inter!I18/1.645)^2+(Foreign!I18/1.645)^2))*1.645)</f>
        <v>205.85431741889701</v>
      </c>
    </row>
    <row r="19" spans="1:9" x14ac:dyDescent="0.3">
      <c r="A19" s="25" t="s">
        <v>20</v>
      </c>
      <c r="B19" s="21">
        <f>Intra!B19+Inter!B19+Foreign!B19</f>
        <v>186</v>
      </c>
      <c r="C19" s="22">
        <f>((SQRT((Intra!C19/1.645)^2+(Inter!C19/1.645)^2+(Foreign!C19/1.645)^2))*1.645)</f>
        <v>90.807488677971932</v>
      </c>
      <c r="D19" s="23">
        <f t="shared" si="1"/>
        <v>0.11348383160463697</v>
      </c>
      <c r="E19" s="21">
        <f>Intra!E19+Inter!E19+Foreign!E19</f>
        <v>120</v>
      </c>
      <c r="F19" s="22">
        <f>((SQRT((Intra!F19/1.645)^2+(Inter!F19/1.645)^2+(Foreign!F19/1.645)^2))*1.645)</f>
        <v>65.498091575251266</v>
      </c>
      <c r="G19" s="23">
        <f t="shared" si="2"/>
        <v>0.10526315789473684</v>
      </c>
      <c r="H19" s="21">
        <f>Intra!H19+Inter!H19+Foreign!H19</f>
        <v>66</v>
      </c>
      <c r="I19" s="27">
        <f>((SQRT((Intra!I19/1.645)^2+(Inter!I19/1.645)^2+(Foreign!I19/1.645)^2))*1.645)</f>
        <v>111.96428001822724</v>
      </c>
    </row>
    <row r="20" spans="1:9" x14ac:dyDescent="0.3">
      <c r="A20" s="25" t="s">
        <v>21</v>
      </c>
      <c r="B20" s="21">
        <f>Intra!B20+Inter!B20+Foreign!B20</f>
        <v>130</v>
      </c>
      <c r="C20" s="22">
        <f>((SQRT((Intra!C20/1.645)^2+(Inter!C20/1.645)^2+(Foreign!C20/1.645)^2))*1.645)</f>
        <v>68.556546004010443</v>
      </c>
      <c r="D20" s="23">
        <f t="shared" si="1"/>
        <v>7.9316656497864554E-2</v>
      </c>
      <c r="E20" s="21">
        <f>Intra!E20+Inter!E20+Foreign!E20</f>
        <v>55</v>
      </c>
      <c r="F20" s="22">
        <f>((SQRT((Intra!F20/1.645)^2+(Inter!F20/1.645)^2+(Foreign!F20/1.645)^2))*1.645)</f>
        <v>43.829214001622248</v>
      </c>
      <c r="G20" s="23">
        <f t="shared" si="2"/>
        <v>4.8245614035087717E-2</v>
      </c>
      <c r="H20" s="21">
        <f>Intra!H20+Inter!H20+Foreign!H20</f>
        <v>75</v>
      </c>
      <c r="I20" s="27">
        <f>((SQRT((Intra!I20/1.645)^2+(Inter!I20/1.645)^2+(Foreign!I20/1.645)^2))*1.645)</f>
        <v>81.369527465753421</v>
      </c>
    </row>
    <row r="21" spans="1:9" x14ac:dyDescent="0.3">
      <c r="A21" s="25" t="s">
        <v>30</v>
      </c>
      <c r="B21" s="21">
        <f>Intra!B21+Inter!B21+Foreign!B21</f>
        <v>10</v>
      </c>
      <c r="C21" s="22">
        <f>((SQRT((Intra!C21/1.645)^2+(Inter!C21/1.645)^2+(Foreign!C21/1.645)^2))*1.645)</f>
        <v>19</v>
      </c>
      <c r="D21" s="23">
        <f t="shared" si="1"/>
        <v>6.1012812690665044E-3</v>
      </c>
      <c r="E21" s="21">
        <f>Intra!E21+Inter!E21+Foreign!E21</f>
        <v>0</v>
      </c>
      <c r="F21" s="22">
        <f>((SQRT((Intra!F21/1.645)^2+(Inter!F21/1.645)^2+(Foreign!F21/1.645)^2))*1.645)</f>
        <v>0</v>
      </c>
      <c r="G21" s="23">
        <f t="shared" si="2"/>
        <v>0</v>
      </c>
      <c r="H21" s="21">
        <f>Intra!H21+Inter!H21+Foreign!H21</f>
        <v>10</v>
      </c>
      <c r="I21" s="27">
        <f>((SQRT((Intra!I21/1.645)^2+(Inter!I21/1.645)^2+(Foreign!I21/1.645)^2))*1.645)</f>
        <v>19</v>
      </c>
    </row>
    <row r="22" spans="1:9" x14ac:dyDescent="0.3">
      <c r="A22" s="26"/>
      <c r="B22" s="26"/>
      <c r="C22" s="34"/>
      <c r="D22" s="28"/>
      <c r="E22" s="26"/>
      <c r="F22" s="34"/>
      <c r="G22" s="28"/>
      <c r="H22" s="26"/>
      <c r="I22" s="28"/>
    </row>
    <row r="23" spans="1:9" x14ac:dyDescent="0.3">
      <c r="A23" s="17" t="s">
        <v>24</v>
      </c>
      <c r="B23" s="4"/>
      <c r="C23" s="18"/>
      <c r="D23" s="19"/>
      <c r="E23" s="4"/>
      <c r="F23" s="18"/>
      <c r="G23" s="19"/>
      <c r="H23" s="4"/>
      <c r="I23" s="19"/>
    </row>
    <row r="24" spans="1:9" x14ac:dyDescent="0.3">
      <c r="A24" s="20" t="s">
        <v>5</v>
      </c>
      <c r="B24" s="21">
        <f>Intra!B24+Inter!B24+Foreign!B24</f>
        <v>1911</v>
      </c>
      <c r="C24" s="22">
        <f>((SQRT((Intra!C24/1.645)^2+(Inter!C24/1.645)^2+(Foreign!C24/1.645)^2))*1.645)</f>
        <v>310.91156298857715</v>
      </c>
      <c r="D24" s="23">
        <f>B24/B$24</f>
        <v>1</v>
      </c>
      <c r="E24" s="21">
        <f>Intra!E24+Inter!E24+Foreign!E24</f>
        <v>1301</v>
      </c>
      <c r="F24" s="22">
        <f>((SQRT((Intra!F24/1.645)^2+(Inter!F24/1.645)^2+(Foreign!F24/1.645)^2))*1.645)</f>
        <v>265.54095729284398</v>
      </c>
      <c r="G24" s="23">
        <f>E24/E$24</f>
        <v>1</v>
      </c>
      <c r="H24" s="21">
        <f>Intra!H24+Inter!H24+Foreign!H24</f>
        <v>610</v>
      </c>
      <c r="I24" s="27">
        <f>((SQRT((Intra!I24/1.645)^2+(Inter!I24/1.645)^2+(Foreign!I24/1.645)^2))*1.645)</f>
        <v>408.87406374090295</v>
      </c>
    </row>
    <row r="25" spans="1:9" ht="28.8" x14ac:dyDescent="0.3">
      <c r="A25" s="24" t="s">
        <v>25</v>
      </c>
      <c r="B25" s="21">
        <f>Intra!B25+Inter!B25+Foreign!B25</f>
        <v>927</v>
      </c>
      <c r="C25" s="22">
        <f>((SQRT((Intra!C25/1.645)^2+(Inter!C25/1.645)^2+(Foreign!C25/1.645)^2))*1.645)</f>
        <v>234.72537144501445</v>
      </c>
      <c r="D25" s="23">
        <f t="shared" ref="D25:D30" si="3">B25/B$24</f>
        <v>0.48508634222919939</v>
      </c>
      <c r="E25" s="21">
        <f>Intra!E25+Inter!E25+Foreign!E25</f>
        <v>556</v>
      </c>
      <c r="F25" s="22">
        <f>((SQRT((Intra!F25/1.645)^2+(Inter!F25/1.645)^2+(Foreign!F25/1.645)^2))*1.645)</f>
        <v>209.15305400591214</v>
      </c>
      <c r="G25" s="23">
        <f t="shared" ref="G25:G30" si="4">E25/E$24</f>
        <v>0.42736356648731744</v>
      </c>
      <c r="H25" s="21">
        <f>Intra!H25+Inter!H25+Foreign!H25</f>
        <v>371</v>
      </c>
      <c r="I25" s="27">
        <f>((SQRT((Intra!I25/1.645)^2+(Inter!I25/1.645)^2+(Foreign!I25/1.645)^2))*1.645)</f>
        <v>314.38988533348214</v>
      </c>
    </row>
    <row r="26" spans="1:9" ht="28.8" x14ac:dyDescent="0.3">
      <c r="A26" s="24" t="s">
        <v>26</v>
      </c>
      <c r="B26" s="21">
        <f>Intra!B26+Inter!B26+Foreign!B26</f>
        <v>118</v>
      </c>
      <c r="C26" s="22">
        <f>((SQRT((Intra!C26/1.645)^2+(Inter!C26/1.645)^2+(Foreign!C26/1.645)^2))*1.645)</f>
        <v>68.804069647078293</v>
      </c>
      <c r="D26" s="23">
        <f t="shared" si="3"/>
        <v>6.1747776033490319E-2</v>
      </c>
      <c r="E26" s="21">
        <f>Intra!E26+Inter!E26+Foreign!E26</f>
        <v>245</v>
      </c>
      <c r="F26" s="22">
        <f>((SQRT((Intra!F26/1.645)^2+(Inter!F26/1.645)^2+(Foreign!F26/1.645)^2))*1.645)</f>
        <v>103.74969879474351</v>
      </c>
      <c r="G26" s="23">
        <f t="shared" si="4"/>
        <v>0.18831667947732514</v>
      </c>
      <c r="H26" s="21">
        <f>Intra!H26+Inter!H26+Foreign!H26</f>
        <v>-127</v>
      </c>
      <c r="I26" s="27">
        <f>((SQRT((Intra!I26/1.645)^2+(Inter!I26/1.645)^2+(Foreign!I26/1.645)^2))*1.645)</f>
        <v>124.49096352747858</v>
      </c>
    </row>
    <row r="27" spans="1:9" ht="28.8" x14ac:dyDescent="0.3">
      <c r="A27" s="24" t="s">
        <v>27</v>
      </c>
      <c r="B27" s="21">
        <f>Intra!B27+Inter!B27+Foreign!B27</f>
        <v>292</v>
      </c>
      <c r="C27" s="22">
        <f>((SQRT((Intra!C27/1.645)^2+(Inter!C27/1.645)^2+(Foreign!C27/1.645)^2))*1.645)</f>
        <v>121.85647295076285</v>
      </c>
      <c r="D27" s="23">
        <f t="shared" si="3"/>
        <v>0.15279958137100993</v>
      </c>
      <c r="E27" s="21">
        <f>Intra!E27+Inter!E27+Foreign!E27</f>
        <v>81</v>
      </c>
      <c r="F27" s="22">
        <f>((SQRT((Intra!F27/1.645)^2+(Inter!F27/1.645)^2+(Foreign!F27/1.645)^2))*1.645)</f>
        <v>40.80441152620633</v>
      </c>
      <c r="G27" s="23">
        <f t="shared" si="4"/>
        <v>6.2259800153727902E-2</v>
      </c>
      <c r="H27" s="21">
        <f>Intra!H27+Inter!H27+Foreign!H27</f>
        <v>211</v>
      </c>
      <c r="I27" s="27">
        <f>((SQRT((Intra!I27/1.645)^2+(Inter!I27/1.645)^2+(Foreign!I27/1.645)^2))*1.645)</f>
        <v>128.50680915811424</v>
      </c>
    </row>
    <row r="28" spans="1:9" ht="28.8" x14ac:dyDescent="0.3">
      <c r="A28" s="24" t="s">
        <v>28</v>
      </c>
      <c r="B28" s="21">
        <f>Intra!B28+Inter!B28+Foreign!B28</f>
        <v>191</v>
      </c>
      <c r="C28" s="22">
        <f>((SQRT((Intra!C28/1.645)^2+(Inter!C28/1.645)^2+(Foreign!C28/1.645)^2))*1.645)</f>
        <v>92.314679222754165</v>
      </c>
      <c r="D28" s="23">
        <f t="shared" si="3"/>
        <v>9.9947671376242803E-2</v>
      </c>
      <c r="E28" s="21">
        <f>Intra!E28+Inter!E28+Foreign!E28</f>
        <v>179</v>
      </c>
      <c r="F28" s="22">
        <f>((SQRT((Intra!F28/1.645)^2+(Inter!F28/1.645)^2+(Foreign!F28/1.645)^2))*1.645)</f>
        <v>78.523881717602322</v>
      </c>
      <c r="G28" s="23">
        <f t="shared" si="4"/>
        <v>0.13758647194465795</v>
      </c>
      <c r="H28" s="21">
        <f>Intra!H28+Inter!H28+Foreign!H28</f>
        <v>12</v>
      </c>
      <c r="I28" s="27">
        <f>((SQRT((Intra!I28/1.645)^2+(Inter!I28/1.645)^2+(Foreign!I28/1.645)^2))*1.645)</f>
        <v>121.19405926034493</v>
      </c>
    </row>
    <row r="29" spans="1:9" x14ac:dyDescent="0.3">
      <c r="A29" s="24" t="s">
        <v>22</v>
      </c>
      <c r="B29" s="21">
        <f>Intra!B29+Inter!B29+Foreign!B29</f>
        <v>147</v>
      </c>
      <c r="C29" s="22">
        <f>((SQRT((Intra!C29/1.645)^2+(Inter!C29/1.645)^2+(Foreign!C29/1.645)^2))*1.645)</f>
        <v>58.532042506647599</v>
      </c>
      <c r="D29" s="23">
        <f t="shared" si="3"/>
        <v>7.6923076923076927E-2</v>
      </c>
      <c r="E29" s="21">
        <f>Intra!E29+Inter!E29+Foreign!E29</f>
        <v>79</v>
      </c>
      <c r="F29" s="22">
        <f>((SQRT((Intra!F29/1.645)^2+(Inter!F29/1.645)^2+(Foreign!F29/1.645)^2))*1.645)</f>
        <v>51.068581339214823</v>
      </c>
      <c r="G29" s="23">
        <f t="shared" si="4"/>
        <v>6.0722521137586472E-2</v>
      </c>
      <c r="H29" s="21">
        <f>Intra!H29+Inter!H29+Foreign!H29</f>
        <v>68</v>
      </c>
      <c r="I29" s="27">
        <f>((SQRT((Intra!I29/1.645)^2+(Inter!I29/1.645)^2+(Foreign!I29/1.645)^2))*1.645)</f>
        <v>77.678825943753822</v>
      </c>
    </row>
    <row r="30" spans="1:9" x14ac:dyDescent="0.3">
      <c r="A30" s="29" t="s">
        <v>23</v>
      </c>
      <c r="B30" s="30">
        <f>Intra!B30+Inter!B30+Foreign!B30</f>
        <v>236</v>
      </c>
      <c r="C30" s="31">
        <f>((SQRT((Intra!C30/1.645)^2+(Inter!C30/1.645)^2+(Foreign!C30/1.645)^2))*1.645)</f>
        <v>100.19481024484253</v>
      </c>
      <c r="D30" s="32">
        <f t="shared" si="3"/>
        <v>0.12349555206698064</v>
      </c>
      <c r="E30" s="30">
        <f>Intra!E30+Inter!E30+Foreign!E30</f>
        <v>161</v>
      </c>
      <c r="F30" s="31">
        <f>((SQRT((Intra!F30/1.645)^2+(Inter!F30/1.645)^2+(Foreign!F30/1.645)^2))*1.645)</f>
        <v>74.592224795886068</v>
      </c>
      <c r="G30" s="32">
        <f t="shared" si="4"/>
        <v>0.12375096079938509</v>
      </c>
      <c r="H30" s="30">
        <f>Intra!H30+Inter!H30+Foreign!H30</f>
        <v>75</v>
      </c>
      <c r="I30" s="33">
        <f>((SQRT((Intra!I30/1.645)^2+(Inter!I30/1.645)^2+(Foreign!I30/1.645)^2))*1.645)</f>
        <v>124.91196900217369</v>
      </c>
    </row>
    <row r="32" spans="1:9" x14ac:dyDescent="0.3">
      <c r="A32" s="7" t="s">
        <v>6</v>
      </c>
    </row>
    <row r="33" spans="1:9" ht="28.8" customHeight="1" x14ac:dyDescent="0.3">
      <c r="A33" s="39" t="s">
        <v>37</v>
      </c>
      <c r="B33" s="39"/>
      <c r="C33" s="39"/>
      <c r="D33" s="39"/>
      <c r="E33" s="39"/>
      <c r="F33" s="39"/>
      <c r="G33" s="39"/>
      <c r="H33" s="39"/>
      <c r="I33" s="39"/>
    </row>
    <row r="34" spans="1:9" x14ac:dyDescent="0.3">
      <c r="A34" s="9" t="s">
        <v>32</v>
      </c>
    </row>
    <row r="35" spans="1:9" x14ac:dyDescent="0.3">
      <c r="A35" s="10" t="s">
        <v>31</v>
      </c>
    </row>
    <row r="36" spans="1:9" x14ac:dyDescent="0.3">
      <c r="A36" s="7" t="s">
        <v>11</v>
      </c>
    </row>
  </sheetData>
  <mergeCells count="5">
    <mergeCell ref="B5:D5"/>
    <mergeCell ref="E5:G5"/>
    <mergeCell ref="H5:I5"/>
    <mergeCell ref="B3:I3"/>
    <mergeCell ref="A33:I33"/>
  </mergeCells>
  <pageMargins left="0.7" right="0.7" top="0.5" bottom="0.5" header="0.3" footer="0.3"/>
  <pageSetup scale="8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36"/>
  <sheetViews>
    <sheetView zoomScale="80" zoomScaleNormal="80" workbookViewId="0">
      <selection activeCell="A3" sqref="A3"/>
    </sheetView>
  </sheetViews>
  <sheetFormatPr defaultRowHeight="14.4" x14ac:dyDescent="0.3"/>
  <cols>
    <col min="1" max="1" width="48" style="5" customWidth="1"/>
    <col min="2" max="2" width="13.5546875" style="1" customWidth="1"/>
    <col min="3" max="4" width="10.6640625" style="1" customWidth="1"/>
    <col min="5" max="5" width="13.5546875" style="1" customWidth="1"/>
    <col min="6" max="7" width="10.6640625" style="1" customWidth="1"/>
    <col min="8" max="8" width="13.5546875" style="1" customWidth="1"/>
    <col min="9" max="9" width="10.6640625" style="1" customWidth="1"/>
    <col min="10" max="16384" width="8.88671875" style="1"/>
  </cols>
  <sheetData>
    <row r="2" spans="1:9" x14ac:dyDescent="0.3">
      <c r="A2" s="15"/>
      <c r="B2" s="15"/>
      <c r="C2" s="15"/>
      <c r="D2" s="15"/>
      <c r="E2" s="15"/>
      <c r="F2" s="15"/>
      <c r="G2" s="15"/>
      <c r="H2" s="15"/>
      <c r="I2" s="15"/>
    </row>
    <row r="3" spans="1:9" ht="15.6" x14ac:dyDescent="0.3">
      <c r="A3" s="2" t="str">
        <f>Total!A3</f>
        <v>Queen Anne's County</v>
      </c>
      <c r="B3" s="40" t="s">
        <v>9</v>
      </c>
      <c r="C3" s="40"/>
      <c r="D3" s="40"/>
      <c r="E3" s="40"/>
      <c r="F3" s="40"/>
      <c r="G3" s="40"/>
      <c r="H3" s="40"/>
      <c r="I3" s="40"/>
    </row>
    <row r="4" spans="1:9" ht="15.6" x14ac:dyDescent="0.3">
      <c r="A4" s="2"/>
      <c r="B4" s="3"/>
      <c r="C4" s="3"/>
      <c r="D4" s="3"/>
      <c r="E4" s="3"/>
      <c r="F4" s="3"/>
      <c r="G4" s="3"/>
      <c r="H4" s="3"/>
      <c r="I4" s="3"/>
    </row>
    <row r="5" spans="1:9" ht="15.6" x14ac:dyDescent="0.3">
      <c r="A5" s="16"/>
      <c r="B5" s="11" t="s">
        <v>0</v>
      </c>
      <c r="C5" s="12"/>
      <c r="D5" s="13"/>
      <c r="E5" s="11" t="s">
        <v>36</v>
      </c>
      <c r="F5" s="12"/>
      <c r="G5" s="13"/>
      <c r="H5" s="11" t="s">
        <v>1</v>
      </c>
      <c r="I5" s="13"/>
    </row>
    <row r="6" spans="1:9" x14ac:dyDescent="0.3">
      <c r="A6" s="35" t="s">
        <v>12</v>
      </c>
      <c r="B6" s="4" t="s">
        <v>2</v>
      </c>
      <c r="C6" s="18" t="s">
        <v>3</v>
      </c>
      <c r="D6" s="18" t="s">
        <v>4</v>
      </c>
      <c r="E6" s="4" t="s">
        <v>2</v>
      </c>
      <c r="F6" s="18" t="s">
        <v>3</v>
      </c>
      <c r="G6" s="18" t="s">
        <v>4</v>
      </c>
      <c r="H6" s="4" t="s">
        <v>2</v>
      </c>
      <c r="I6" s="19" t="s">
        <v>3</v>
      </c>
    </row>
    <row r="7" spans="1:9" s="5" customFormat="1" x14ac:dyDescent="0.3">
      <c r="A7" s="35"/>
      <c r="B7" s="4"/>
      <c r="C7" s="18"/>
      <c r="D7" s="18"/>
      <c r="E7" s="4"/>
      <c r="F7" s="18"/>
      <c r="G7" s="18"/>
      <c r="H7" s="4"/>
      <c r="I7" s="19"/>
    </row>
    <row r="8" spans="1:9" x14ac:dyDescent="0.3">
      <c r="A8" s="36" t="s">
        <v>5</v>
      </c>
      <c r="B8" s="48">
        <v>1499</v>
      </c>
      <c r="C8" s="48">
        <v>296.67659159428138</v>
      </c>
      <c r="D8" s="23">
        <f t="shared" ref="D8:D12" si="0">B8/B$8</f>
        <v>1</v>
      </c>
      <c r="E8" s="49">
        <v>1122</v>
      </c>
      <c r="F8" s="49">
        <v>252.24987611493486</v>
      </c>
      <c r="G8" s="23">
        <f t="shared" ref="G8:G12" si="1">E8/E$8</f>
        <v>1</v>
      </c>
      <c r="H8" s="41">
        <f t="shared" ref="H8:H12" si="2">B8-E8</f>
        <v>377</v>
      </c>
      <c r="I8" s="42">
        <f>((SQRT((C8/1.645)^2+(F8/1.645)^2)))*1.645</f>
        <v>389.41879769728632</v>
      </c>
    </row>
    <row r="9" spans="1:9" x14ac:dyDescent="0.3">
      <c r="A9" s="37" t="s">
        <v>13</v>
      </c>
      <c r="B9" s="48">
        <v>1115</v>
      </c>
      <c r="C9" s="48">
        <v>269.6646065022253</v>
      </c>
      <c r="D9" s="23">
        <f t="shared" si="0"/>
        <v>0.74382921947965308</v>
      </c>
      <c r="E9" s="49">
        <v>708</v>
      </c>
      <c r="F9" s="49">
        <v>216.00231480241135</v>
      </c>
      <c r="G9" s="23">
        <f t="shared" si="1"/>
        <v>0.63101604278074863</v>
      </c>
      <c r="H9" s="41">
        <f t="shared" si="2"/>
        <v>407</v>
      </c>
      <c r="I9" s="42">
        <f t="shared" ref="I9:I12" si="3">((SQRT((C9/1.645)^2+(F9/1.645)^2)))*1.645</f>
        <v>345.50832117331129</v>
      </c>
    </row>
    <row r="10" spans="1:9" x14ac:dyDescent="0.3">
      <c r="A10" s="37" t="s">
        <v>14</v>
      </c>
      <c r="B10" s="48">
        <v>53</v>
      </c>
      <c r="C10" s="48">
        <v>49.929950931279713</v>
      </c>
      <c r="D10" s="23">
        <f t="shared" si="0"/>
        <v>3.5356904603068715E-2</v>
      </c>
      <c r="E10" s="49">
        <v>5</v>
      </c>
      <c r="F10" s="49">
        <v>8</v>
      </c>
      <c r="G10" s="23">
        <f t="shared" si="1"/>
        <v>4.4563279857397506E-3</v>
      </c>
      <c r="H10" s="41">
        <f t="shared" si="2"/>
        <v>48</v>
      </c>
      <c r="I10" s="42">
        <f t="shared" si="3"/>
        <v>50.566787519082126</v>
      </c>
    </row>
    <row r="11" spans="1:9" x14ac:dyDescent="0.3">
      <c r="A11" s="37" t="s">
        <v>15</v>
      </c>
      <c r="B11" s="48">
        <v>0</v>
      </c>
      <c r="C11" s="48">
        <v>0</v>
      </c>
      <c r="D11" s="23">
        <f t="shared" si="0"/>
        <v>0</v>
      </c>
      <c r="E11" s="49">
        <v>41</v>
      </c>
      <c r="F11" s="49">
        <v>61</v>
      </c>
      <c r="G11" s="23">
        <f t="shared" si="1"/>
        <v>3.6541889483065956E-2</v>
      </c>
      <c r="H11" s="41">
        <f t="shared" si="2"/>
        <v>-41</v>
      </c>
      <c r="I11" s="42">
        <f t="shared" si="3"/>
        <v>61</v>
      </c>
    </row>
    <row r="12" spans="1:9" x14ac:dyDescent="0.3">
      <c r="A12" s="38" t="s">
        <v>16</v>
      </c>
      <c r="B12" s="48">
        <v>331</v>
      </c>
      <c r="C12" s="48">
        <v>113.1591799192624</v>
      </c>
      <c r="D12" s="23">
        <f t="shared" si="0"/>
        <v>0.22081387591727819</v>
      </c>
      <c r="E12" s="49">
        <v>368</v>
      </c>
      <c r="F12" s="49">
        <v>114.83901775964473</v>
      </c>
      <c r="G12" s="23">
        <f t="shared" si="1"/>
        <v>0.32798573975044565</v>
      </c>
      <c r="H12" s="41">
        <f t="shared" si="2"/>
        <v>-37</v>
      </c>
      <c r="I12" s="42">
        <f t="shared" si="3"/>
        <v>161.22344742623511</v>
      </c>
    </row>
    <row r="13" spans="1:9" x14ac:dyDescent="0.3">
      <c r="A13" s="26"/>
      <c r="B13" s="21"/>
      <c r="C13" s="22"/>
      <c r="D13" s="27"/>
      <c r="E13" s="21"/>
      <c r="F13" s="22"/>
      <c r="G13" s="27"/>
      <c r="H13" s="21"/>
      <c r="I13" s="27"/>
    </row>
    <row r="14" spans="1:9" x14ac:dyDescent="0.3">
      <c r="A14" s="35" t="s">
        <v>39</v>
      </c>
      <c r="B14" s="43"/>
      <c r="C14" s="18"/>
      <c r="D14" s="19"/>
      <c r="E14" s="4"/>
      <c r="F14" s="18"/>
      <c r="G14" s="19"/>
      <c r="H14" s="4"/>
      <c r="I14" s="19"/>
    </row>
    <row r="15" spans="1:9" x14ac:dyDescent="0.3">
      <c r="A15" s="36" t="s">
        <v>5</v>
      </c>
      <c r="B15" s="55">
        <v>1314</v>
      </c>
      <c r="C15" s="55">
        <v>269.39190782204281</v>
      </c>
      <c r="D15" s="23">
        <f>B15/B$15</f>
        <v>1</v>
      </c>
      <c r="E15" s="56">
        <v>961</v>
      </c>
      <c r="F15" s="56">
        <v>211.03791128610044</v>
      </c>
      <c r="G15" s="23">
        <f>E15/E$15</f>
        <v>1</v>
      </c>
      <c r="H15" s="21">
        <f t="shared" ref="H15:H21" si="4">B15-E15</f>
        <v>353</v>
      </c>
      <c r="I15" s="42">
        <f t="shared" ref="I15:I21" si="5">((SQRT((C15/1.645)^2+(F15/1.645)^2)))*1.645</f>
        <v>342.21192264443386</v>
      </c>
    </row>
    <row r="16" spans="1:9" x14ac:dyDescent="0.3">
      <c r="A16" s="37" t="s">
        <v>17</v>
      </c>
      <c r="B16" s="55">
        <v>577</v>
      </c>
      <c r="C16" s="55">
        <v>198.46158318425256</v>
      </c>
      <c r="D16" s="23">
        <f>B16/B$15</f>
        <v>0.439117199391172</v>
      </c>
      <c r="E16" s="56">
        <v>297</v>
      </c>
      <c r="F16" s="56">
        <v>124.69562943423479</v>
      </c>
      <c r="G16" s="23">
        <f>E16/E$15</f>
        <v>0.30905306971904267</v>
      </c>
      <c r="H16" s="21">
        <f t="shared" si="4"/>
        <v>280</v>
      </c>
      <c r="I16" s="42">
        <f t="shared" si="5"/>
        <v>234.38429981549532</v>
      </c>
    </row>
    <row r="17" spans="1:9" x14ac:dyDescent="0.3">
      <c r="A17" s="37" t="s">
        <v>18</v>
      </c>
      <c r="B17" s="55">
        <v>104</v>
      </c>
      <c r="C17" s="55">
        <v>58.625932828399414</v>
      </c>
      <c r="D17" s="23">
        <f t="shared" ref="D17:D21" si="6">B17/B$15</f>
        <v>7.9147640791476404E-2</v>
      </c>
      <c r="E17" s="56">
        <v>235</v>
      </c>
      <c r="F17" s="56">
        <v>105.73551910309043</v>
      </c>
      <c r="G17" s="23">
        <f t="shared" ref="G17:G21" si="7">E17/E$15</f>
        <v>0.24453694068678461</v>
      </c>
      <c r="H17" s="21">
        <f t="shared" si="4"/>
        <v>-131</v>
      </c>
      <c r="I17" s="42">
        <f t="shared" si="5"/>
        <v>120.90078577081293</v>
      </c>
    </row>
    <row r="18" spans="1:9" x14ac:dyDescent="0.3">
      <c r="A18" s="37" t="s">
        <v>19</v>
      </c>
      <c r="B18" s="55">
        <v>413</v>
      </c>
      <c r="C18" s="55">
        <v>148.75483185429644</v>
      </c>
      <c r="D18" s="23">
        <f t="shared" si="6"/>
        <v>0.31430745814307459</v>
      </c>
      <c r="E18" s="56">
        <v>254</v>
      </c>
      <c r="F18" s="56">
        <v>107.68936809174804</v>
      </c>
      <c r="G18" s="23">
        <f t="shared" si="7"/>
        <v>0.26430801248699271</v>
      </c>
      <c r="H18" s="21">
        <f t="shared" si="4"/>
        <v>159</v>
      </c>
      <c r="I18" s="42">
        <f t="shared" si="5"/>
        <v>183.64367672206959</v>
      </c>
    </row>
    <row r="19" spans="1:9" x14ac:dyDescent="0.3">
      <c r="A19" s="38" t="s">
        <v>20</v>
      </c>
      <c r="B19" s="55">
        <v>116</v>
      </c>
      <c r="C19" s="55">
        <v>67.830671528446487</v>
      </c>
      <c r="D19" s="23">
        <f t="shared" si="6"/>
        <v>8.8280060882800604E-2</v>
      </c>
      <c r="E19" s="56">
        <v>120</v>
      </c>
      <c r="F19" s="56">
        <v>65.498091575251266</v>
      </c>
      <c r="G19" s="23">
        <f t="shared" si="7"/>
        <v>0.12486992715920915</v>
      </c>
      <c r="H19" s="21">
        <f t="shared" si="4"/>
        <v>-4</v>
      </c>
      <c r="I19" s="42">
        <f t="shared" si="5"/>
        <v>94.292099350900031</v>
      </c>
    </row>
    <row r="20" spans="1:9" x14ac:dyDescent="0.3">
      <c r="A20" s="38" t="s">
        <v>21</v>
      </c>
      <c r="B20" s="55">
        <v>104</v>
      </c>
      <c r="C20" s="55">
        <v>54.945427471264615</v>
      </c>
      <c r="D20" s="23">
        <f t="shared" si="6"/>
        <v>7.9147640791476404E-2</v>
      </c>
      <c r="E20" s="56">
        <v>55</v>
      </c>
      <c r="F20" s="56">
        <v>43.829214001622248</v>
      </c>
      <c r="G20" s="23">
        <f t="shared" si="7"/>
        <v>5.7232049947970862E-2</v>
      </c>
      <c r="H20" s="21">
        <f t="shared" si="4"/>
        <v>49</v>
      </c>
      <c r="I20" s="42">
        <f t="shared" si="5"/>
        <v>70.285133563222317</v>
      </c>
    </row>
    <row r="21" spans="1:9" x14ac:dyDescent="0.3">
      <c r="A21" s="38" t="s">
        <v>30</v>
      </c>
      <c r="B21" s="55">
        <v>0</v>
      </c>
      <c r="C21" s="55">
        <v>0</v>
      </c>
      <c r="D21" s="23">
        <f t="shared" si="6"/>
        <v>0</v>
      </c>
      <c r="E21" s="56">
        <v>0</v>
      </c>
      <c r="F21" s="56">
        <v>0</v>
      </c>
      <c r="G21" s="23">
        <f t="shared" si="7"/>
        <v>0</v>
      </c>
      <c r="H21" s="21">
        <f t="shared" si="4"/>
        <v>0</v>
      </c>
      <c r="I21" s="42">
        <f t="shared" si="5"/>
        <v>0</v>
      </c>
    </row>
    <row r="22" spans="1:9" x14ac:dyDescent="0.3">
      <c r="A22" s="26"/>
      <c r="B22" s="21"/>
      <c r="C22" s="22"/>
      <c r="D22" s="28"/>
      <c r="E22" s="21"/>
      <c r="F22" s="22"/>
      <c r="G22" s="28"/>
      <c r="H22" s="26"/>
      <c r="I22" s="28"/>
    </row>
    <row r="23" spans="1:9" x14ac:dyDescent="0.3">
      <c r="A23" s="17" t="s">
        <v>24</v>
      </c>
      <c r="B23" s="21"/>
      <c r="C23" s="22"/>
      <c r="D23" s="19"/>
      <c r="E23" s="21"/>
      <c r="F23" s="22"/>
      <c r="G23" s="19"/>
      <c r="H23" s="4"/>
      <c r="I23" s="19"/>
    </row>
    <row r="24" spans="1:9" x14ac:dyDescent="0.3">
      <c r="A24" s="36" t="s">
        <v>5</v>
      </c>
      <c r="B24" s="59">
        <v>1499</v>
      </c>
      <c r="C24" s="59">
        <v>277.77148881769705</v>
      </c>
      <c r="D24" s="23">
        <f>B24/B$24</f>
        <v>1</v>
      </c>
      <c r="E24" s="60">
        <v>1122</v>
      </c>
      <c r="F24" s="60">
        <v>250.37571767246121</v>
      </c>
      <c r="G24" s="23">
        <f>E24/E$24</f>
        <v>1</v>
      </c>
      <c r="H24" s="21">
        <f t="shared" ref="H24:H30" si="8">B24-E24</f>
        <v>377</v>
      </c>
      <c r="I24" s="42">
        <f t="shared" ref="I24:I30" si="9">((SQRT((C24/1.645)^2+(F24/1.645)^2)))*1.645</f>
        <v>373.95855385323114</v>
      </c>
    </row>
    <row r="25" spans="1:9" ht="28.8" x14ac:dyDescent="0.3">
      <c r="A25" s="37" t="s">
        <v>25</v>
      </c>
      <c r="B25" s="59">
        <v>765</v>
      </c>
      <c r="C25" s="59">
        <v>214.69979040511427</v>
      </c>
      <c r="D25" s="23">
        <f t="shared" ref="D25:D30" si="10">B25/B$24</f>
        <v>0.51034022681787861</v>
      </c>
      <c r="E25" s="60">
        <v>527</v>
      </c>
      <c r="F25" s="60">
        <v>204.47249203743763</v>
      </c>
      <c r="G25" s="23">
        <f t="shared" ref="G25:G30" si="11">E25/E$24</f>
        <v>0.46969696969696972</v>
      </c>
      <c r="H25" s="21">
        <f t="shared" si="8"/>
        <v>238</v>
      </c>
      <c r="I25" s="42">
        <f t="shared" si="9"/>
        <v>296.48777377827912</v>
      </c>
    </row>
    <row r="26" spans="1:9" ht="28.8" x14ac:dyDescent="0.3">
      <c r="A26" s="37" t="s">
        <v>26</v>
      </c>
      <c r="B26" s="59">
        <v>89</v>
      </c>
      <c r="C26" s="59">
        <v>59.707620954112727</v>
      </c>
      <c r="D26" s="23">
        <f t="shared" si="10"/>
        <v>5.9372915276851235E-2</v>
      </c>
      <c r="E26" s="60">
        <v>168</v>
      </c>
      <c r="F26" s="60">
        <v>89.252450946738719</v>
      </c>
      <c r="G26" s="23">
        <f t="shared" si="11"/>
        <v>0.1497326203208556</v>
      </c>
      <c r="H26" s="21">
        <f t="shared" si="8"/>
        <v>-79</v>
      </c>
      <c r="I26" s="42">
        <f t="shared" si="9"/>
        <v>107.38249391777043</v>
      </c>
    </row>
    <row r="27" spans="1:9" ht="28.8" x14ac:dyDescent="0.3">
      <c r="A27" s="37" t="s">
        <v>27</v>
      </c>
      <c r="B27" s="59">
        <v>206</v>
      </c>
      <c r="C27" s="59">
        <v>101.92644406629714</v>
      </c>
      <c r="D27" s="23">
        <f t="shared" si="10"/>
        <v>0.13742494996664442</v>
      </c>
      <c r="E27" s="60">
        <v>81</v>
      </c>
      <c r="F27" s="60">
        <v>40.80441152620633</v>
      </c>
      <c r="G27" s="23">
        <f t="shared" si="11"/>
        <v>7.2192513368983954E-2</v>
      </c>
      <c r="H27" s="21">
        <f t="shared" si="8"/>
        <v>125</v>
      </c>
      <c r="I27" s="42">
        <f t="shared" si="9"/>
        <v>109.79070998950684</v>
      </c>
    </row>
    <row r="28" spans="1:9" ht="28.8" x14ac:dyDescent="0.3">
      <c r="A28" s="37" t="s">
        <v>28</v>
      </c>
      <c r="B28" s="59">
        <v>163</v>
      </c>
      <c r="C28" s="59">
        <v>84.314885992925355</v>
      </c>
      <c r="D28" s="23">
        <f t="shared" si="10"/>
        <v>0.10873915943962642</v>
      </c>
      <c r="E28" s="60">
        <v>136</v>
      </c>
      <c r="F28" s="60">
        <v>65.038450166036398</v>
      </c>
      <c r="G28" s="23">
        <f t="shared" si="11"/>
        <v>0.12121212121212122</v>
      </c>
      <c r="H28" s="21">
        <f t="shared" si="8"/>
        <v>27</v>
      </c>
      <c r="I28" s="42">
        <f t="shared" si="9"/>
        <v>106.48474069086143</v>
      </c>
    </row>
    <row r="29" spans="1:9" x14ac:dyDescent="0.3">
      <c r="A29" s="37" t="s">
        <v>22</v>
      </c>
      <c r="B29" s="59">
        <v>91</v>
      </c>
      <c r="C29" s="59">
        <v>40.987803063838399</v>
      </c>
      <c r="D29" s="23">
        <f t="shared" si="10"/>
        <v>6.0707138092061373E-2</v>
      </c>
      <c r="E29" s="60">
        <v>49</v>
      </c>
      <c r="F29" s="60">
        <v>38.131351929875237</v>
      </c>
      <c r="G29" s="23">
        <f t="shared" si="11"/>
        <v>4.3672014260249553E-2</v>
      </c>
      <c r="H29" s="21">
        <f t="shared" si="8"/>
        <v>42</v>
      </c>
      <c r="I29" s="42">
        <f t="shared" si="9"/>
        <v>55.982140009113635</v>
      </c>
    </row>
    <row r="30" spans="1:9" x14ac:dyDescent="0.3">
      <c r="A30" s="44" t="s">
        <v>23</v>
      </c>
      <c r="B30" s="59">
        <v>185</v>
      </c>
      <c r="C30" s="59">
        <v>91.203070123762828</v>
      </c>
      <c r="D30" s="32">
        <f t="shared" si="10"/>
        <v>0.12341561040693796</v>
      </c>
      <c r="E30" s="60">
        <v>161</v>
      </c>
      <c r="F30" s="60">
        <v>74.592224795886068</v>
      </c>
      <c r="G30" s="32">
        <f t="shared" si="11"/>
        <v>0.14349376114081996</v>
      </c>
      <c r="H30" s="30">
        <f t="shared" si="8"/>
        <v>24</v>
      </c>
      <c r="I30" s="42">
        <f t="shared" si="9"/>
        <v>117.82189949241186</v>
      </c>
    </row>
    <row r="31" spans="1:9" x14ac:dyDescent="0.3">
      <c r="B31" s="45"/>
      <c r="C31" s="45"/>
      <c r="E31" s="45"/>
      <c r="F31" s="45"/>
      <c r="I31" s="45"/>
    </row>
    <row r="32" spans="1:9" x14ac:dyDescent="0.3">
      <c r="A32" s="7" t="s">
        <v>33</v>
      </c>
    </row>
    <row r="33" spans="1:9" ht="30" customHeight="1" x14ac:dyDescent="0.3">
      <c r="A33" s="39" t="s">
        <v>38</v>
      </c>
      <c r="B33" s="39"/>
      <c r="C33" s="39"/>
      <c r="D33" s="39"/>
      <c r="E33" s="39"/>
      <c r="F33" s="39"/>
      <c r="G33" s="39"/>
      <c r="H33" s="39"/>
      <c r="I33" s="39"/>
    </row>
    <row r="34" spans="1:9" x14ac:dyDescent="0.3">
      <c r="A34" s="9" t="s">
        <v>32</v>
      </c>
    </row>
    <row r="35" spans="1:9" x14ac:dyDescent="0.3">
      <c r="A35" s="10" t="s">
        <v>31</v>
      </c>
    </row>
    <row r="36" spans="1:9" x14ac:dyDescent="0.3">
      <c r="A36" s="7" t="s">
        <v>11</v>
      </c>
    </row>
  </sheetData>
  <mergeCells count="6">
    <mergeCell ref="A33:I33"/>
    <mergeCell ref="B5:D5"/>
    <mergeCell ref="E5:G5"/>
    <mergeCell ref="H5:I5"/>
    <mergeCell ref="A2:I2"/>
    <mergeCell ref="B3:I3"/>
  </mergeCells>
  <pageMargins left="0.7" right="0.7" top="0.5" bottom="0.5" header="0.3" footer="0.3"/>
  <pageSetup scale="8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36"/>
  <sheetViews>
    <sheetView zoomScale="80" zoomScaleNormal="80" workbookViewId="0">
      <selection activeCell="A3" sqref="A3"/>
    </sheetView>
  </sheetViews>
  <sheetFormatPr defaultRowHeight="14.4" x14ac:dyDescent="0.3"/>
  <cols>
    <col min="1" max="1" width="48" style="5" customWidth="1"/>
    <col min="2" max="2" width="13.5546875" style="5" customWidth="1"/>
    <col min="3" max="4" width="10.6640625" style="5" customWidth="1"/>
    <col min="5" max="5" width="13.5546875" style="5" customWidth="1"/>
    <col min="6" max="7" width="10.6640625" style="5" customWidth="1"/>
    <col min="8" max="8" width="13.5546875" style="5" customWidth="1"/>
    <col min="9" max="9" width="10.6640625" style="5" customWidth="1"/>
    <col min="10" max="16384" width="8.88671875" style="5"/>
  </cols>
  <sheetData>
    <row r="2" spans="1:9" x14ac:dyDescent="0.3">
      <c r="A2" s="15"/>
      <c r="B2" s="15"/>
      <c r="C2" s="15"/>
      <c r="D2" s="15"/>
      <c r="E2" s="15"/>
      <c r="F2" s="15"/>
      <c r="G2" s="15"/>
      <c r="H2" s="15"/>
      <c r="I2" s="15"/>
    </row>
    <row r="3" spans="1:9" ht="15.6" x14ac:dyDescent="0.3">
      <c r="A3" s="2" t="str">
        <f>Intra!A3</f>
        <v>Queen Anne's County</v>
      </c>
      <c r="B3" s="14" t="s">
        <v>10</v>
      </c>
      <c r="C3" s="14"/>
      <c r="D3" s="14"/>
      <c r="E3" s="14"/>
      <c r="F3" s="14"/>
      <c r="G3" s="14"/>
      <c r="H3" s="14"/>
      <c r="I3" s="14"/>
    </row>
    <row r="4" spans="1:9" x14ac:dyDescent="0.3">
      <c r="A4" s="3"/>
      <c r="B4" s="3"/>
      <c r="C4" s="3"/>
      <c r="D4" s="3"/>
      <c r="E4" s="3"/>
      <c r="F4" s="3"/>
      <c r="G4" s="3"/>
      <c r="H4" s="3"/>
      <c r="I4" s="3"/>
    </row>
    <row r="5" spans="1:9" ht="15.6" x14ac:dyDescent="0.3">
      <c r="A5" s="16"/>
      <c r="B5" s="11" t="s">
        <v>0</v>
      </c>
      <c r="C5" s="12"/>
      <c r="D5" s="13"/>
      <c r="E5" s="11" t="s">
        <v>29</v>
      </c>
      <c r="F5" s="12"/>
      <c r="G5" s="13"/>
      <c r="H5" s="11" t="s">
        <v>1</v>
      </c>
      <c r="I5" s="13"/>
    </row>
    <row r="6" spans="1:9" x14ac:dyDescent="0.3">
      <c r="A6" s="35" t="s">
        <v>12</v>
      </c>
      <c r="B6" s="4" t="s">
        <v>2</v>
      </c>
      <c r="C6" s="18" t="s">
        <v>3</v>
      </c>
      <c r="D6" s="18" t="s">
        <v>4</v>
      </c>
      <c r="E6" s="4" t="s">
        <v>2</v>
      </c>
      <c r="F6" s="18" t="s">
        <v>3</v>
      </c>
      <c r="G6" s="18" t="s">
        <v>4</v>
      </c>
      <c r="H6" s="4" t="s">
        <v>2</v>
      </c>
      <c r="I6" s="19" t="s">
        <v>3</v>
      </c>
    </row>
    <row r="7" spans="1:9" x14ac:dyDescent="0.3">
      <c r="A7" s="35"/>
      <c r="B7" s="4"/>
      <c r="C7" s="18"/>
      <c r="D7" s="18"/>
      <c r="E7" s="4"/>
      <c r="F7" s="18"/>
      <c r="G7" s="18"/>
      <c r="H7" s="4"/>
      <c r="I7" s="19"/>
    </row>
    <row r="8" spans="1:9" x14ac:dyDescent="0.3">
      <c r="A8" s="36" t="s">
        <v>5</v>
      </c>
      <c r="B8" s="50">
        <v>316</v>
      </c>
      <c r="C8" s="50">
        <v>143.25152704247171</v>
      </c>
      <c r="D8" s="23">
        <f t="shared" ref="D8" si="0">B8/B$8</f>
        <v>1</v>
      </c>
      <c r="E8" s="51">
        <v>179</v>
      </c>
      <c r="F8" s="51">
        <v>89.727364833700534</v>
      </c>
      <c r="G8" s="23">
        <f t="shared" ref="G8" si="1">E8/E$8</f>
        <v>1</v>
      </c>
      <c r="H8" s="41">
        <f t="shared" ref="H8:H12" si="2">B8-E8</f>
        <v>137</v>
      </c>
      <c r="I8" s="42">
        <f t="shared" ref="I8:I12" si="3">((SQRT((C8/1.645)^2+(F8/1.645)^2)))*1.645</f>
        <v>169.03254124576134</v>
      </c>
    </row>
    <row r="9" spans="1:9" x14ac:dyDescent="0.3">
      <c r="A9" s="37" t="s">
        <v>13</v>
      </c>
      <c r="B9" s="50">
        <v>230</v>
      </c>
      <c r="C9" s="50">
        <v>129.08911650483941</v>
      </c>
      <c r="D9" s="23">
        <f>B9/B$8</f>
        <v>0.72784810126582278</v>
      </c>
      <c r="E9" s="51">
        <v>72</v>
      </c>
      <c r="F9" s="51">
        <v>53.037722424704484</v>
      </c>
      <c r="G9" s="23">
        <f>E9/E$8</f>
        <v>0.4022346368715084</v>
      </c>
      <c r="H9" s="41">
        <f t="shared" si="2"/>
        <v>158</v>
      </c>
      <c r="I9" s="42">
        <f t="shared" si="3"/>
        <v>139.56002292920419</v>
      </c>
    </row>
    <row r="10" spans="1:9" x14ac:dyDescent="0.3">
      <c r="A10" s="37" t="s">
        <v>14</v>
      </c>
      <c r="B10" s="50">
        <v>6</v>
      </c>
      <c r="C10" s="50">
        <v>10</v>
      </c>
      <c r="D10" s="23">
        <f>B10/B$8</f>
        <v>1.8987341772151899E-2</v>
      </c>
      <c r="E10" s="51">
        <v>21</v>
      </c>
      <c r="F10" s="51">
        <v>34</v>
      </c>
      <c r="G10" s="23">
        <f>E10/E$8</f>
        <v>0.11731843575418995</v>
      </c>
      <c r="H10" s="41">
        <f t="shared" si="2"/>
        <v>-15</v>
      </c>
      <c r="I10" s="42">
        <f t="shared" si="3"/>
        <v>35.440090293338706</v>
      </c>
    </row>
    <row r="11" spans="1:9" x14ac:dyDescent="0.3">
      <c r="A11" s="37" t="s">
        <v>15</v>
      </c>
      <c r="B11" s="50">
        <v>10</v>
      </c>
      <c r="C11" s="50">
        <v>19</v>
      </c>
      <c r="D11" s="23">
        <f>B11/B$8</f>
        <v>3.1645569620253167E-2</v>
      </c>
      <c r="E11" s="51">
        <v>29</v>
      </c>
      <c r="F11" s="51">
        <v>44</v>
      </c>
      <c r="G11" s="23">
        <f>E11/E$8</f>
        <v>0.16201117318435754</v>
      </c>
      <c r="H11" s="41">
        <f t="shared" si="2"/>
        <v>-19</v>
      </c>
      <c r="I11" s="42">
        <f t="shared" si="3"/>
        <v>47.927027865287037</v>
      </c>
    </row>
    <row r="12" spans="1:9" x14ac:dyDescent="0.3">
      <c r="A12" s="38" t="s">
        <v>16</v>
      </c>
      <c r="B12" s="50">
        <v>70</v>
      </c>
      <c r="C12" s="50">
        <v>58.275209137333867</v>
      </c>
      <c r="D12" s="23">
        <f>B12/B$8</f>
        <v>0.22151898734177214</v>
      </c>
      <c r="E12" s="51">
        <v>57</v>
      </c>
      <c r="F12" s="51">
        <v>46.324939287601879</v>
      </c>
      <c r="G12" s="23">
        <f>E12/E$8</f>
        <v>0.31843575418994413</v>
      </c>
      <c r="H12" s="41">
        <f t="shared" si="2"/>
        <v>13</v>
      </c>
      <c r="I12" s="42">
        <f t="shared" si="3"/>
        <v>74.444610281739003</v>
      </c>
    </row>
    <row r="13" spans="1:9" x14ac:dyDescent="0.3">
      <c r="A13" s="26"/>
      <c r="B13" s="21"/>
      <c r="C13" s="22"/>
      <c r="D13" s="27"/>
      <c r="E13" s="21"/>
      <c r="F13" s="22"/>
      <c r="G13" s="27"/>
      <c r="H13" s="21"/>
      <c r="I13" s="27"/>
    </row>
    <row r="14" spans="1:9" x14ac:dyDescent="0.3">
      <c r="A14" s="35" t="s">
        <v>39</v>
      </c>
      <c r="B14" s="43"/>
      <c r="C14" s="18"/>
      <c r="D14" s="19"/>
      <c r="E14" s="4"/>
      <c r="F14" s="18"/>
      <c r="G14" s="19"/>
      <c r="H14" s="4"/>
      <c r="I14" s="19"/>
    </row>
    <row r="15" spans="1:9" x14ac:dyDescent="0.3">
      <c r="A15" s="36" t="s">
        <v>5</v>
      </c>
      <c r="B15" s="57">
        <v>242</v>
      </c>
      <c r="C15" s="57">
        <v>113.13266548614506</v>
      </c>
      <c r="D15" s="23">
        <f>B15/B$15</f>
        <v>1</v>
      </c>
      <c r="E15" s="58">
        <v>179</v>
      </c>
      <c r="F15" s="58">
        <v>97.416631023660429</v>
      </c>
      <c r="G15" s="23">
        <f>E15/E$15</f>
        <v>1</v>
      </c>
      <c r="H15" s="21">
        <f t="shared" ref="H15:H21" si="4">B15-E15</f>
        <v>63</v>
      </c>
      <c r="I15" s="27">
        <f t="shared" ref="I15:I21" si="5">((SQRT((C15/1.645)^2+(F15/1.645)^2)))*1.645</f>
        <v>149.29500996349475</v>
      </c>
    </row>
    <row r="16" spans="1:9" x14ac:dyDescent="0.3">
      <c r="A16" s="37" t="s">
        <v>17</v>
      </c>
      <c r="B16" s="57">
        <v>64</v>
      </c>
      <c r="C16" s="57">
        <v>53.488316481265322</v>
      </c>
      <c r="D16" s="23">
        <f>B16/B$15</f>
        <v>0.26446280991735538</v>
      </c>
      <c r="E16" s="58">
        <v>0</v>
      </c>
      <c r="F16" s="58">
        <v>0</v>
      </c>
      <c r="G16" s="23">
        <f>E16/E$15</f>
        <v>0</v>
      </c>
      <c r="H16" s="21">
        <f t="shared" si="4"/>
        <v>64</v>
      </c>
      <c r="I16" s="27">
        <f t="shared" si="5"/>
        <v>53.488316481265322</v>
      </c>
    </row>
    <row r="17" spans="1:9" x14ac:dyDescent="0.3">
      <c r="A17" s="37" t="s">
        <v>18</v>
      </c>
      <c r="B17" s="57">
        <v>43</v>
      </c>
      <c r="C17" s="57">
        <v>48.020828814171878</v>
      </c>
      <c r="D17" s="23">
        <f t="shared" ref="D17:D21" si="6">B17/B$15</f>
        <v>0.17768595041322313</v>
      </c>
      <c r="E17" s="58">
        <v>78</v>
      </c>
      <c r="F17" s="58">
        <v>61.814237842102365</v>
      </c>
      <c r="G17" s="23">
        <f t="shared" ref="G17:G21" si="7">E17/E$15</f>
        <v>0.43575418994413406</v>
      </c>
      <c r="H17" s="21">
        <f t="shared" si="4"/>
        <v>-35</v>
      </c>
      <c r="I17" s="27">
        <f t="shared" si="5"/>
        <v>78.27515570089912</v>
      </c>
    </row>
    <row r="18" spans="1:9" x14ac:dyDescent="0.3">
      <c r="A18" s="37" t="s">
        <v>19</v>
      </c>
      <c r="B18" s="57">
        <v>38</v>
      </c>
      <c r="C18" s="57">
        <v>46.270941205037097</v>
      </c>
      <c r="D18" s="23">
        <f t="shared" si="6"/>
        <v>0.15702479338842976</v>
      </c>
      <c r="E18" s="58">
        <v>101</v>
      </c>
      <c r="F18" s="58">
        <v>75.292761936324268</v>
      </c>
      <c r="G18" s="23">
        <f t="shared" si="7"/>
        <v>0.56424581005586594</v>
      </c>
      <c r="H18" s="21">
        <f t="shared" si="4"/>
        <v>-63</v>
      </c>
      <c r="I18" s="27">
        <f t="shared" si="5"/>
        <v>88.374204381142803</v>
      </c>
    </row>
    <row r="19" spans="1:9" x14ac:dyDescent="0.3">
      <c r="A19" s="38" t="s">
        <v>20</v>
      </c>
      <c r="B19" s="57">
        <v>61</v>
      </c>
      <c r="C19" s="57">
        <v>58.728187440104087</v>
      </c>
      <c r="D19" s="23">
        <f t="shared" si="6"/>
        <v>0.25206611570247933</v>
      </c>
      <c r="E19" s="58">
        <v>0</v>
      </c>
      <c r="F19" s="58">
        <v>0</v>
      </c>
      <c r="G19" s="23">
        <f t="shared" si="7"/>
        <v>0</v>
      </c>
      <c r="H19" s="21">
        <f t="shared" si="4"/>
        <v>61</v>
      </c>
      <c r="I19" s="27">
        <f t="shared" si="5"/>
        <v>58.728187440104087</v>
      </c>
    </row>
    <row r="20" spans="1:9" x14ac:dyDescent="0.3">
      <c r="A20" s="38" t="s">
        <v>21</v>
      </c>
      <c r="B20" s="57">
        <v>26</v>
      </c>
      <c r="C20" s="57">
        <v>41</v>
      </c>
      <c r="D20" s="23">
        <f t="shared" si="6"/>
        <v>0.10743801652892562</v>
      </c>
      <c r="E20" s="58">
        <v>0</v>
      </c>
      <c r="F20" s="58">
        <v>0</v>
      </c>
      <c r="G20" s="23">
        <f t="shared" si="7"/>
        <v>0</v>
      </c>
      <c r="H20" s="21">
        <f t="shared" si="4"/>
        <v>26</v>
      </c>
      <c r="I20" s="27">
        <f t="shared" si="5"/>
        <v>41</v>
      </c>
    </row>
    <row r="21" spans="1:9" x14ac:dyDescent="0.3">
      <c r="A21" s="38" t="s">
        <v>30</v>
      </c>
      <c r="B21" s="57">
        <v>10</v>
      </c>
      <c r="C21" s="57">
        <v>19</v>
      </c>
      <c r="D21" s="23">
        <f t="shared" si="6"/>
        <v>4.1322314049586778E-2</v>
      </c>
      <c r="E21" s="58">
        <v>0</v>
      </c>
      <c r="F21" s="58">
        <v>0</v>
      </c>
      <c r="G21" s="23">
        <f t="shared" si="7"/>
        <v>0</v>
      </c>
      <c r="H21" s="21">
        <f t="shared" si="4"/>
        <v>10</v>
      </c>
      <c r="I21" s="27">
        <f t="shared" si="5"/>
        <v>19</v>
      </c>
    </row>
    <row r="22" spans="1:9" x14ac:dyDescent="0.3">
      <c r="A22" s="26"/>
      <c r="B22" s="21"/>
      <c r="C22" s="22"/>
      <c r="D22" s="28"/>
      <c r="E22" s="21"/>
      <c r="F22" s="22"/>
      <c r="G22" s="28"/>
      <c r="H22" s="26"/>
      <c r="I22" s="28"/>
    </row>
    <row r="23" spans="1:9" x14ac:dyDescent="0.3">
      <c r="A23" s="17" t="s">
        <v>24</v>
      </c>
      <c r="B23" s="21"/>
      <c r="C23" s="22"/>
      <c r="D23" s="19"/>
      <c r="E23" s="21"/>
      <c r="F23" s="22"/>
      <c r="G23" s="19"/>
      <c r="H23" s="4"/>
      <c r="I23" s="19"/>
    </row>
    <row r="24" spans="1:9" x14ac:dyDescent="0.3">
      <c r="A24" s="36" t="s">
        <v>5</v>
      </c>
      <c r="B24" s="61">
        <v>316</v>
      </c>
      <c r="C24" s="61">
        <v>125.7417989373462</v>
      </c>
      <c r="D24" s="23">
        <f>B24/B$24</f>
        <v>1</v>
      </c>
      <c r="E24" s="62">
        <v>179</v>
      </c>
      <c r="F24" s="62">
        <v>88.453377549983912</v>
      </c>
      <c r="G24" s="23">
        <f>E24/E$24</f>
        <v>1</v>
      </c>
      <c r="H24" s="21">
        <f>B24-E24</f>
        <v>137</v>
      </c>
      <c r="I24" s="27">
        <f t="shared" ref="I24:I30" si="8">((SQRT((C24/1.645)^2+(F24/1.645)^2)))*1.645</f>
        <v>153.73678805022564</v>
      </c>
    </row>
    <row r="25" spans="1:9" ht="28.8" x14ac:dyDescent="0.3">
      <c r="A25" s="37" t="s">
        <v>25</v>
      </c>
      <c r="B25" s="61">
        <v>134</v>
      </c>
      <c r="C25" s="61">
        <v>86.925255248402934</v>
      </c>
      <c r="D25" s="23">
        <f t="shared" ref="D25:D30" si="9">B25/B$24</f>
        <v>0.42405063291139239</v>
      </c>
      <c r="E25" s="62">
        <v>29</v>
      </c>
      <c r="F25" s="62">
        <v>44</v>
      </c>
      <c r="G25" s="23">
        <f t="shared" ref="G25:G30" si="10">E25/E$24</f>
        <v>0.16201117318435754</v>
      </c>
      <c r="H25" s="21">
        <f t="shared" ref="H25:H30" si="11">B25-E25</f>
        <v>105</v>
      </c>
      <c r="I25" s="27">
        <f t="shared" si="8"/>
        <v>97.426895670548816</v>
      </c>
    </row>
    <row r="26" spans="1:9" ht="28.8" x14ac:dyDescent="0.3">
      <c r="A26" s="37" t="s">
        <v>26</v>
      </c>
      <c r="B26" s="61">
        <v>29</v>
      </c>
      <c r="C26" s="61">
        <v>34.190641994557517</v>
      </c>
      <c r="D26" s="23">
        <f t="shared" si="9"/>
        <v>9.1772151898734181E-2</v>
      </c>
      <c r="E26" s="62">
        <v>77</v>
      </c>
      <c r="F26" s="62">
        <v>52.896124621752776</v>
      </c>
      <c r="G26" s="23">
        <f t="shared" si="10"/>
        <v>0.43016759776536312</v>
      </c>
      <c r="H26" s="21">
        <f t="shared" si="11"/>
        <v>-48</v>
      </c>
      <c r="I26" s="27">
        <f t="shared" si="8"/>
        <v>62.984124983998946</v>
      </c>
    </row>
    <row r="27" spans="1:9" ht="28.8" x14ac:dyDescent="0.3">
      <c r="A27" s="37" t="s">
        <v>27</v>
      </c>
      <c r="B27" s="61">
        <v>65</v>
      </c>
      <c r="C27" s="61">
        <v>60.489668539346454</v>
      </c>
      <c r="D27" s="23">
        <f t="shared" si="9"/>
        <v>0.20569620253164558</v>
      </c>
      <c r="E27" s="62">
        <v>0</v>
      </c>
      <c r="F27" s="62">
        <v>0</v>
      </c>
      <c r="G27" s="23">
        <f t="shared" si="10"/>
        <v>0</v>
      </c>
      <c r="H27" s="21">
        <f t="shared" si="11"/>
        <v>65</v>
      </c>
      <c r="I27" s="27">
        <f t="shared" si="8"/>
        <v>60.489668539346454</v>
      </c>
    </row>
    <row r="28" spans="1:9" ht="28.8" x14ac:dyDescent="0.3">
      <c r="A28" s="37" t="s">
        <v>28</v>
      </c>
      <c r="B28" s="61">
        <v>28</v>
      </c>
      <c r="C28" s="61">
        <v>37.589892258425003</v>
      </c>
      <c r="D28" s="23">
        <f t="shared" si="9"/>
        <v>8.8607594936708861E-2</v>
      </c>
      <c r="E28" s="62">
        <v>43</v>
      </c>
      <c r="F28" s="62">
        <v>44</v>
      </c>
      <c r="G28" s="23">
        <f t="shared" si="10"/>
        <v>0.24022346368715083</v>
      </c>
      <c r="H28" s="21">
        <f t="shared" si="11"/>
        <v>-15</v>
      </c>
      <c r="I28" s="27">
        <f t="shared" si="8"/>
        <v>57.870545184921149</v>
      </c>
    </row>
    <row r="29" spans="1:9" x14ac:dyDescent="0.3">
      <c r="A29" s="37" t="s">
        <v>22</v>
      </c>
      <c r="B29" s="61">
        <v>22</v>
      </c>
      <c r="C29" s="61">
        <v>26.324893162176366</v>
      </c>
      <c r="D29" s="23">
        <f t="shared" si="9"/>
        <v>6.9620253164556958E-2</v>
      </c>
      <c r="E29" s="62">
        <v>30</v>
      </c>
      <c r="F29" s="62">
        <v>33.97057550292606</v>
      </c>
      <c r="G29" s="23">
        <f t="shared" si="10"/>
        <v>0.16759776536312848</v>
      </c>
      <c r="H29" s="21">
        <f t="shared" si="11"/>
        <v>-8</v>
      </c>
      <c r="I29" s="27">
        <f t="shared" si="8"/>
        <v>42.976737893888597</v>
      </c>
    </row>
    <row r="30" spans="1:9" x14ac:dyDescent="0.3">
      <c r="A30" s="44" t="s">
        <v>23</v>
      </c>
      <c r="B30" s="61">
        <v>38</v>
      </c>
      <c r="C30" s="61">
        <v>36.345563690772494</v>
      </c>
      <c r="D30" s="23">
        <f t="shared" si="9"/>
        <v>0.12025316455696203</v>
      </c>
      <c r="E30" s="62">
        <v>0</v>
      </c>
      <c r="F30" s="62">
        <v>0</v>
      </c>
      <c r="G30" s="32">
        <f t="shared" si="10"/>
        <v>0</v>
      </c>
      <c r="H30" s="30">
        <f t="shared" si="11"/>
        <v>38</v>
      </c>
      <c r="I30" s="33">
        <f t="shared" si="8"/>
        <v>36.345563690772494</v>
      </c>
    </row>
    <row r="31" spans="1:9" x14ac:dyDescent="0.3">
      <c r="B31" s="45"/>
      <c r="C31" s="45"/>
      <c r="D31" s="45"/>
      <c r="E31" s="45"/>
      <c r="F31" s="45"/>
    </row>
    <row r="32" spans="1:9" x14ac:dyDescent="0.3">
      <c r="A32" s="7" t="s">
        <v>34</v>
      </c>
    </row>
    <row r="33" spans="1:9" ht="28.2" customHeight="1" x14ac:dyDescent="0.3">
      <c r="A33" s="39" t="s">
        <v>38</v>
      </c>
      <c r="B33" s="39"/>
      <c r="C33" s="39"/>
      <c r="D33" s="39"/>
      <c r="E33" s="39"/>
      <c r="F33" s="39"/>
      <c r="G33" s="39"/>
      <c r="H33" s="39"/>
      <c r="I33" s="39"/>
    </row>
    <row r="34" spans="1:9" x14ac:dyDescent="0.3">
      <c r="A34" s="9" t="s">
        <v>32</v>
      </c>
    </row>
    <row r="35" spans="1:9" x14ac:dyDescent="0.3">
      <c r="A35" s="10" t="s">
        <v>31</v>
      </c>
    </row>
    <row r="36" spans="1:9" x14ac:dyDescent="0.3">
      <c r="A36" s="7" t="s">
        <v>11</v>
      </c>
    </row>
  </sheetData>
  <mergeCells count="6">
    <mergeCell ref="A33:I33"/>
    <mergeCell ref="A2:I2"/>
    <mergeCell ref="B5:D5"/>
    <mergeCell ref="E5:G5"/>
    <mergeCell ref="H5:I5"/>
    <mergeCell ref="B3:I3"/>
  </mergeCells>
  <pageMargins left="0.7" right="0.7" top="0.5" bottom="0.5" header="0.3" footer="0.3"/>
  <pageSetup scale="8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36"/>
  <sheetViews>
    <sheetView zoomScale="80" zoomScaleNormal="80" workbookViewId="0">
      <selection activeCell="A3" sqref="A3"/>
    </sheetView>
  </sheetViews>
  <sheetFormatPr defaultRowHeight="14.4" x14ac:dyDescent="0.3"/>
  <cols>
    <col min="1" max="1" width="48" style="5" customWidth="1"/>
    <col min="2" max="2" width="13.5546875" style="5" customWidth="1"/>
    <col min="3" max="4" width="10.6640625" style="5" customWidth="1"/>
    <col min="5" max="5" width="13.5546875" style="5" customWidth="1"/>
    <col min="6" max="7" width="10.6640625" style="5" customWidth="1"/>
    <col min="8" max="8" width="13.5546875" style="5" customWidth="1"/>
    <col min="9" max="9" width="10.6640625" style="5" customWidth="1"/>
    <col min="10" max="16384" width="8.88671875" style="5"/>
  </cols>
  <sheetData>
    <row r="2" spans="1:9" x14ac:dyDescent="0.3">
      <c r="A2" s="15"/>
      <c r="B2" s="15"/>
      <c r="C2" s="15"/>
      <c r="D2" s="15"/>
      <c r="E2" s="15"/>
      <c r="F2" s="15"/>
      <c r="G2" s="15"/>
      <c r="H2" s="15"/>
      <c r="I2" s="15"/>
    </row>
    <row r="3" spans="1:9" ht="15.6" x14ac:dyDescent="0.3">
      <c r="A3" s="2" t="str">
        <f>Intra!A3</f>
        <v>Queen Anne's County</v>
      </c>
      <c r="B3" s="14" t="s">
        <v>7</v>
      </c>
      <c r="C3" s="14"/>
      <c r="D3" s="14"/>
      <c r="E3" s="14"/>
      <c r="F3" s="14"/>
      <c r="G3" s="14"/>
      <c r="H3" s="14"/>
      <c r="I3" s="14"/>
    </row>
    <row r="4" spans="1:9" x14ac:dyDescent="0.3">
      <c r="A4" s="3"/>
      <c r="B4" s="3"/>
      <c r="C4" s="3"/>
      <c r="D4" s="3"/>
      <c r="E4" s="3"/>
      <c r="F4" s="3"/>
      <c r="G4" s="3"/>
      <c r="H4" s="3"/>
      <c r="I4" s="3"/>
    </row>
    <row r="5" spans="1:9" ht="15.6" x14ac:dyDescent="0.3">
      <c r="A5" s="16"/>
      <c r="B5" s="11" t="s">
        <v>0</v>
      </c>
      <c r="C5" s="12"/>
      <c r="D5" s="13"/>
      <c r="E5" s="11" t="s">
        <v>29</v>
      </c>
      <c r="F5" s="12"/>
      <c r="G5" s="13"/>
      <c r="H5" s="11" t="s">
        <v>1</v>
      </c>
      <c r="I5" s="13"/>
    </row>
    <row r="6" spans="1:9" x14ac:dyDescent="0.3">
      <c r="A6" s="35" t="s">
        <v>12</v>
      </c>
      <c r="B6" s="4" t="s">
        <v>2</v>
      </c>
      <c r="C6" s="18" t="s">
        <v>3</v>
      </c>
      <c r="D6" s="18" t="s">
        <v>4</v>
      </c>
      <c r="E6" s="4" t="s">
        <v>2</v>
      </c>
      <c r="F6" s="18" t="s">
        <v>3</v>
      </c>
      <c r="G6" s="18" t="s">
        <v>4</v>
      </c>
      <c r="H6" s="4" t="s">
        <v>2</v>
      </c>
      <c r="I6" s="19" t="s">
        <v>3</v>
      </c>
    </row>
    <row r="7" spans="1:9" x14ac:dyDescent="0.3">
      <c r="A7" s="35"/>
      <c r="B7" s="4"/>
      <c r="C7" s="18"/>
      <c r="D7" s="18"/>
      <c r="E7" s="4"/>
      <c r="F7" s="18"/>
      <c r="G7" s="18"/>
      <c r="H7" s="4"/>
      <c r="I7" s="19"/>
    </row>
    <row r="8" spans="1:9" x14ac:dyDescent="0.3">
      <c r="A8" s="36" t="s">
        <v>5</v>
      </c>
      <c r="B8" s="52">
        <v>96</v>
      </c>
      <c r="C8" s="52">
        <v>64.513564465157245</v>
      </c>
      <c r="D8" s="23">
        <f>IF(B8=0,0,B8/B$8)</f>
        <v>1</v>
      </c>
      <c r="E8" s="47">
        <v>0</v>
      </c>
      <c r="F8" s="47">
        <v>0</v>
      </c>
      <c r="G8" s="23">
        <v>0</v>
      </c>
      <c r="H8" s="41">
        <f t="shared" ref="H8:H12" si="0">B8-E8</f>
        <v>96</v>
      </c>
      <c r="I8" s="42">
        <f t="shared" ref="I8:I12" si="1">((SQRT((C8/1.645)^2+(F8/1.645)^2)))*1.645</f>
        <v>64.513564465157245</v>
      </c>
    </row>
    <row r="9" spans="1:9" x14ac:dyDescent="0.3">
      <c r="A9" s="37" t="s">
        <v>13</v>
      </c>
      <c r="B9" s="52">
        <v>49</v>
      </c>
      <c r="C9" s="52">
        <v>44.598206241955516</v>
      </c>
      <c r="D9" s="23">
        <f t="shared" ref="D9:D12" si="2">IF(B9=0,0,B9/B$8)</f>
        <v>0.51041666666666663</v>
      </c>
      <c r="E9" s="47">
        <v>0</v>
      </c>
      <c r="F9" s="47">
        <v>0</v>
      </c>
      <c r="G9" s="23">
        <v>0</v>
      </c>
      <c r="H9" s="41">
        <f t="shared" si="0"/>
        <v>49</v>
      </c>
      <c r="I9" s="42">
        <f t="shared" si="1"/>
        <v>44.598206241955516</v>
      </c>
    </row>
    <row r="10" spans="1:9" x14ac:dyDescent="0.3">
      <c r="A10" s="37" t="s">
        <v>14</v>
      </c>
      <c r="B10" s="52">
        <v>23</v>
      </c>
      <c r="C10" s="52">
        <v>27</v>
      </c>
      <c r="D10" s="23">
        <f t="shared" si="2"/>
        <v>0.23958333333333334</v>
      </c>
      <c r="E10" s="47">
        <v>0</v>
      </c>
      <c r="F10" s="47">
        <v>0</v>
      </c>
      <c r="G10" s="23">
        <v>0</v>
      </c>
      <c r="H10" s="41">
        <f t="shared" si="0"/>
        <v>23</v>
      </c>
      <c r="I10" s="42">
        <f>((SQRT((C10/1.645)^2+(F10/1.645)^2)))*1.645</f>
        <v>27</v>
      </c>
    </row>
    <row r="11" spans="1:9" x14ac:dyDescent="0.3">
      <c r="A11" s="37" t="s">
        <v>15</v>
      </c>
      <c r="B11" s="52">
        <v>0</v>
      </c>
      <c r="C11" s="52">
        <v>0</v>
      </c>
      <c r="D11" s="23">
        <f t="shared" si="2"/>
        <v>0</v>
      </c>
      <c r="E11" s="47">
        <v>0</v>
      </c>
      <c r="F11" s="47">
        <v>0</v>
      </c>
      <c r="G11" s="23">
        <v>0</v>
      </c>
      <c r="H11" s="41">
        <f t="shared" si="0"/>
        <v>0</v>
      </c>
      <c r="I11" s="42">
        <f>((SQRT((C11/1.645)^2+(F11/1.645)^2)))*1.645</f>
        <v>0</v>
      </c>
    </row>
    <row r="12" spans="1:9" x14ac:dyDescent="0.3">
      <c r="A12" s="38" t="s">
        <v>16</v>
      </c>
      <c r="B12" s="52">
        <v>24</v>
      </c>
      <c r="C12" s="52">
        <v>38</v>
      </c>
      <c r="D12" s="23">
        <f t="shared" si="2"/>
        <v>0.25</v>
      </c>
      <c r="E12" s="47">
        <v>0</v>
      </c>
      <c r="F12" s="47">
        <v>0</v>
      </c>
      <c r="G12" s="23">
        <v>0</v>
      </c>
      <c r="H12" s="41">
        <f t="shared" si="0"/>
        <v>24</v>
      </c>
      <c r="I12" s="42">
        <f t="shared" si="1"/>
        <v>38</v>
      </c>
    </row>
    <row r="13" spans="1:9" x14ac:dyDescent="0.3">
      <c r="A13" s="26"/>
      <c r="B13" s="21"/>
      <c r="C13" s="22"/>
      <c r="D13" s="27"/>
      <c r="E13" s="21"/>
      <c r="F13" s="22"/>
      <c r="G13" s="27"/>
      <c r="H13" s="21"/>
      <c r="I13" s="27"/>
    </row>
    <row r="14" spans="1:9" x14ac:dyDescent="0.3">
      <c r="A14" s="35" t="s">
        <v>39</v>
      </c>
      <c r="B14" s="43"/>
      <c r="C14" s="18"/>
      <c r="D14" s="19"/>
      <c r="E14" s="4"/>
      <c r="F14" s="18"/>
      <c r="G14" s="19"/>
      <c r="H14" s="4"/>
      <c r="I14" s="19"/>
    </row>
    <row r="15" spans="1:9" x14ac:dyDescent="0.3">
      <c r="A15" s="36" t="s">
        <v>5</v>
      </c>
      <c r="B15" s="53">
        <v>83</v>
      </c>
      <c r="C15" s="53">
        <v>56.806689746895124</v>
      </c>
      <c r="D15" s="23">
        <f>IF(B15=0,0,B15/B$15)</f>
        <v>1</v>
      </c>
      <c r="E15" s="47">
        <v>0</v>
      </c>
      <c r="F15" s="47">
        <v>0</v>
      </c>
      <c r="G15" s="23">
        <v>0</v>
      </c>
      <c r="H15" s="21">
        <f t="shared" ref="H15:H21" si="3">B15-E15</f>
        <v>83</v>
      </c>
      <c r="I15" s="27">
        <f t="shared" ref="I15:I21" si="4">((SQRT((C15/1.645)^2+(F15/1.645)^2)))*1.645</f>
        <v>56.806689746895124</v>
      </c>
    </row>
    <row r="16" spans="1:9" x14ac:dyDescent="0.3">
      <c r="A16" s="37" t="s">
        <v>17</v>
      </c>
      <c r="B16" s="53">
        <v>44</v>
      </c>
      <c r="C16" s="53">
        <v>45.486261662176638</v>
      </c>
      <c r="D16" s="23">
        <f t="shared" ref="D16:D21" si="5">IF(B16=0,0,B16/B$15)</f>
        <v>0.53012048192771088</v>
      </c>
      <c r="E16" s="47">
        <v>0</v>
      </c>
      <c r="F16" s="47">
        <v>0</v>
      </c>
      <c r="G16" s="23">
        <v>0</v>
      </c>
      <c r="H16" s="21">
        <f t="shared" si="3"/>
        <v>44</v>
      </c>
      <c r="I16" s="27">
        <f t="shared" si="4"/>
        <v>45.486261662176638</v>
      </c>
    </row>
    <row r="17" spans="1:9" x14ac:dyDescent="0.3">
      <c r="A17" s="37" t="s">
        <v>18</v>
      </c>
      <c r="B17" s="53">
        <v>5</v>
      </c>
      <c r="C17" s="53">
        <v>11</v>
      </c>
      <c r="D17" s="23">
        <f t="shared" si="5"/>
        <v>6.0240963855421686E-2</v>
      </c>
      <c r="E17" s="47">
        <v>0</v>
      </c>
      <c r="F17" s="47">
        <v>0</v>
      </c>
      <c r="G17" s="23">
        <v>0</v>
      </c>
      <c r="H17" s="21">
        <f t="shared" si="3"/>
        <v>5</v>
      </c>
      <c r="I17" s="27">
        <f t="shared" si="4"/>
        <v>11</v>
      </c>
    </row>
    <row r="18" spans="1:9" x14ac:dyDescent="0.3">
      <c r="A18" s="37" t="s">
        <v>19</v>
      </c>
      <c r="B18" s="53">
        <v>25</v>
      </c>
      <c r="C18" s="53">
        <v>28.999999999999996</v>
      </c>
      <c r="D18" s="23">
        <f t="shared" si="5"/>
        <v>0.30120481927710846</v>
      </c>
      <c r="E18" s="47">
        <v>0</v>
      </c>
      <c r="F18" s="47">
        <v>0</v>
      </c>
      <c r="G18" s="23">
        <v>0</v>
      </c>
      <c r="H18" s="21">
        <f t="shared" si="3"/>
        <v>25</v>
      </c>
      <c r="I18" s="27">
        <f t="shared" si="4"/>
        <v>28.999999999999996</v>
      </c>
    </row>
    <row r="19" spans="1:9" x14ac:dyDescent="0.3">
      <c r="A19" s="38" t="s">
        <v>20</v>
      </c>
      <c r="B19" s="53">
        <v>9</v>
      </c>
      <c r="C19" s="53">
        <v>14</v>
      </c>
      <c r="D19" s="23">
        <f t="shared" si="5"/>
        <v>0.10843373493975904</v>
      </c>
      <c r="E19" s="47">
        <v>0</v>
      </c>
      <c r="F19" s="47">
        <v>0</v>
      </c>
      <c r="G19" s="23">
        <v>0</v>
      </c>
      <c r="H19" s="21">
        <f t="shared" si="3"/>
        <v>9</v>
      </c>
      <c r="I19" s="27">
        <f t="shared" si="4"/>
        <v>14</v>
      </c>
    </row>
    <row r="20" spans="1:9" x14ac:dyDescent="0.3">
      <c r="A20" s="38" t="s">
        <v>21</v>
      </c>
      <c r="B20" s="53">
        <v>0</v>
      </c>
      <c r="C20" s="53">
        <v>0</v>
      </c>
      <c r="D20" s="23">
        <f t="shared" si="5"/>
        <v>0</v>
      </c>
      <c r="E20" s="47">
        <v>0</v>
      </c>
      <c r="F20" s="47">
        <v>0</v>
      </c>
      <c r="G20" s="23">
        <v>0</v>
      </c>
      <c r="H20" s="21">
        <f t="shared" si="3"/>
        <v>0</v>
      </c>
      <c r="I20" s="27">
        <f t="shared" si="4"/>
        <v>0</v>
      </c>
    </row>
    <row r="21" spans="1:9" x14ac:dyDescent="0.3">
      <c r="A21" s="38" t="s">
        <v>30</v>
      </c>
      <c r="B21" s="53">
        <v>0</v>
      </c>
      <c r="C21" s="53">
        <v>0</v>
      </c>
      <c r="D21" s="23">
        <f t="shared" si="5"/>
        <v>0</v>
      </c>
      <c r="E21" s="47">
        <v>0</v>
      </c>
      <c r="F21" s="47">
        <v>0</v>
      </c>
      <c r="G21" s="23">
        <v>0</v>
      </c>
      <c r="H21" s="21">
        <f t="shared" si="3"/>
        <v>0</v>
      </c>
      <c r="I21" s="27">
        <f t="shared" si="4"/>
        <v>0</v>
      </c>
    </row>
    <row r="22" spans="1:9" x14ac:dyDescent="0.3">
      <c r="A22" s="26"/>
      <c r="B22" s="21"/>
      <c r="C22" s="22"/>
      <c r="D22" s="28"/>
      <c r="E22" s="21"/>
      <c r="F22" s="22"/>
      <c r="G22" s="28"/>
      <c r="H22" s="26"/>
      <c r="I22" s="28"/>
    </row>
    <row r="23" spans="1:9" x14ac:dyDescent="0.3">
      <c r="A23" s="17" t="s">
        <v>24</v>
      </c>
      <c r="B23" s="21"/>
      <c r="C23" s="22"/>
      <c r="D23" s="19"/>
      <c r="E23" s="21"/>
      <c r="F23" s="22"/>
      <c r="G23" s="19"/>
      <c r="H23" s="4"/>
      <c r="I23" s="19"/>
    </row>
    <row r="24" spans="1:9" x14ac:dyDescent="0.3">
      <c r="A24" s="36" t="s">
        <v>5</v>
      </c>
      <c r="B24" s="54">
        <v>96</v>
      </c>
      <c r="C24" s="54">
        <v>60.811183182043088</v>
      </c>
      <c r="D24" s="23">
        <f>IF(B24=0,0,B24/B$24)</f>
        <v>1</v>
      </c>
      <c r="E24" s="47">
        <v>0</v>
      </c>
      <c r="F24" s="47">
        <v>0</v>
      </c>
      <c r="G24" s="23">
        <v>0</v>
      </c>
      <c r="H24" s="21">
        <f t="shared" ref="H24:H30" si="6">B24-E24</f>
        <v>96</v>
      </c>
      <c r="I24" s="27">
        <f t="shared" ref="I24:I30" si="7">((SQRT((C24/1.645)^2+(F24/1.645)^2)))*1.645</f>
        <v>60.811183182043088</v>
      </c>
    </row>
    <row r="25" spans="1:9" ht="28.8" x14ac:dyDescent="0.3">
      <c r="A25" s="37" t="s">
        <v>25</v>
      </c>
      <c r="B25" s="54">
        <v>28</v>
      </c>
      <c r="C25" s="54">
        <v>38</v>
      </c>
      <c r="D25" s="23">
        <f t="shared" ref="D25:D30" si="8">IF(B25=0,0,B25/B$24)</f>
        <v>0.29166666666666669</v>
      </c>
      <c r="E25" s="47">
        <v>0</v>
      </c>
      <c r="F25" s="47">
        <v>0</v>
      </c>
      <c r="G25" s="23">
        <v>0</v>
      </c>
      <c r="H25" s="21">
        <f t="shared" si="6"/>
        <v>28</v>
      </c>
      <c r="I25" s="27">
        <f t="shared" si="7"/>
        <v>38</v>
      </c>
    </row>
    <row r="26" spans="1:9" ht="28.8" x14ac:dyDescent="0.3">
      <c r="A26" s="37" t="s">
        <v>26</v>
      </c>
      <c r="B26" s="54">
        <v>0</v>
      </c>
      <c r="C26" s="54">
        <v>0</v>
      </c>
      <c r="D26" s="23">
        <f t="shared" si="8"/>
        <v>0</v>
      </c>
      <c r="E26" s="47">
        <v>0</v>
      </c>
      <c r="F26" s="47">
        <v>0</v>
      </c>
      <c r="G26" s="23">
        <v>0</v>
      </c>
      <c r="H26" s="21">
        <f t="shared" si="6"/>
        <v>0</v>
      </c>
      <c r="I26" s="27">
        <f t="shared" si="7"/>
        <v>0</v>
      </c>
    </row>
    <row r="27" spans="1:9" ht="28.8" x14ac:dyDescent="0.3">
      <c r="A27" s="37" t="s">
        <v>27</v>
      </c>
      <c r="B27" s="54">
        <v>21</v>
      </c>
      <c r="C27" s="54">
        <v>28.301943396169811</v>
      </c>
      <c r="D27" s="23">
        <f t="shared" si="8"/>
        <v>0.21875</v>
      </c>
      <c r="E27" s="47">
        <v>0</v>
      </c>
      <c r="F27" s="47">
        <v>0</v>
      </c>
      <c r="G27" s="23">
        <v>0</v>
      </c>
      <c r="H27" s="21">
        <f t="shared" si="6"/>
        <v>21</v>
      </c>
      <c r="I27" s="27">
        <f t="shared" si="7"/>
        <v>28.301943396169811</v>
      </c>
    </row>
    <row r="28" spans="1:9" ht="28.8" x14ac:dyDescent="0.3">
      <c r="A28" s="37" t="s">
        <v>28</v>
      </c>
      <c r="B28" s="54">
        <v>0</v>
      </c>
      <c r="C28" s="54">
        <v>0</v>
      </c>
      <c r="D28" s="23">
        <f t="shared" si="8"/>
        <v>0</v>
      </c>
      <c r="E28" s="47">
        <v>0</v>
      </c>
      <c r="F28" s="47">
        <v>0</v>
      </c>
      <c r="G28" s="23">
        <v>0</v>
      </c>
      <c r="H28" s="21">
        <f t="shared" si="6"/>
        <v>0</v>
      </c>
      <c r="I28" s="27">
        <f t="shared" si="7"/>
        <v>0</v>
      </c>
    </row>
    <row r="29" spans="1:9" x14ac:dyDescent="0.3">
      <c r="A29" s="37" t="s">
        <v>22</v>
      </c>
      <c r="B29" s="54">
        <v>34</v>
      </c>
      <c r="C29" s="54">
        <v>32.449961479175904</v>
      </c>
      <c r="D29" s="23">
        <f t="shared" si="8"/>
        <v>0.35416666666666669</v>
      </c>
      <c r="E29" s="47">
        <v>0</v>
      </c>
      <c r="F29" s="47">
        <v>0</v>
      </c>
      <c r="G29" s="23">
        <v>0</v>
      </c>
      <c r="H29" s="21">
        <f t="shared" si="6"/>
        <v>34</v>
      </c>
      <c r="I29" s="27">
        <f t="shared" si="7"/>
        <v>32.449961479175904</v>
      </c>
    </row>
    <row r="30" spans="1:9" x14ac:dyDescent="0.3">
      <c r="A30" s="44" t="s">
        <v>23</v>
      </c>
      <c r="B30" s="54">
        <v>13</v>
      </c>
      <c r="C30" s="54">
        <v>20</v>
      </c>
      <c r="D30" s="23">
        <f t="shared" si="8"/>
        <v>0.13541666666666666</v>
      </c>
      <c r="E30" s="47">
        <v>0</v>
      </c>
      <c r="F30" s="47">
        <v>0</v>
      </c>
      <c r="G30" s="32">
        <v>0</v>
      </c>
      <c r="H30" s="30">
        <f t="shared" si="6"/>
        <v>13</v>
      </c>
      <c r="I30" s="33">
        <f t="shared" si="7"/>
        <v>20</v>
      </c>
    </row>
    <row r="31" spans="1:9" x14ac:dyDescent="0.3">
      <c r="A31" s="46"/>
      <c r="B31" s="45"/>
      <c r="C31" s="45"/>
      <c r="D31" s="45"/>
      <c r="E31" s="45"/>
      <c r="F31" s="45"/>
      <c r="G31" s="46"/>
      <c r="H31" s="46"/>
      <c r="I31" s="46"/>
    </row>
    <row r="32" spans="1:9" x14ac:dyDescent="0.3">
      <c r="A32" s="7" t="s">
        <v>35</v>
      </c>
    </row>
    <row r="33" spans="1:9" ht="28.8" customHeight="1" x14ac:dyDescent="0.3">
      <c r="A33" s="39" t="s">
        <v>38</v>
      </c>
      <c r="B33" s="39"/>
      <c r="C33" s="39"/>
      <c r="D33" s="39"/>
      <c r="E33" s="39"/>
      <c r="F33" s="39"/>
      <c r="G33" s="39"/>
      <c r="H33" s="39"/>
      <c r="I33" s="39"/>
    </row>
    <row r="34" spans="1:9" x14ac:dyDescent="0.3">
      <c r="A34" s="9" t="s">
        <v>32</v>
      </c>
    </row>
    <row r="35" spans="1:9" x14ac:dyDescent="0.3">
      <c r="A35" s="10" t="s">
        <v>31</v>
      </c>
    </row>
    <row r="36" spans="1:9" x14ac:dyDescent="0.3">
      <c r="A36" s="7" t="s">
        <v>11</v>
      </c>
    </row>
  </sheetData>
  <mergeCells count="6">
    <mergeCell ref="A33:I33"/>
    <mergeCell ref="A2:I2"/>
    <mergeCell ref="B5:D5"/>
    <mergeCell ref="E5:G5"/>
    <mergeCell ref="H5:I5"/>
    <mergeCell ref="B3:I3"/>
  </mergeCells>
  <pageMargins left="0.7" right="0.7" top="0.5" bottom="0.5" header="0.3" footer="0.3"/>
  <pageSetup scale="86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F1C82DC7-0306-4296-A40A-2F308B461CCF}"/>
</file>

<file path=customXml/itemProps2.xml><?xml version="1.0" encoding="utf-8"?>
<ds:datastoreItem xmlns:ds="http://schemas.openxmlformats.org/officeDocument/2006/customXml" ds:itemID="{86663A53-E5B7-4F25-8244-6A4F7BA05935}"/>
</file>

<file path=customXml/itemProps3.xml><?xml version="1.0" encoding="utf-8"?>
<ds:datastoreItem xmlns:ds="http://schemas.openxmlformats.org/officeDocument/2006/customXml" ds:itemID="{B68CD12A-A009-4E2F-A5FD-87CEFEB22C0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Total</vt:lpstr>
      <vt:lpstr>Intra</vt:lpstr>
      <vt:lpstr>Inter</vt:lpstr>
      <vt:lpstr>Foreign</vt:lpstr>
      <vt:lpstr>Foreign!Print_Area</vt:lpstr>
      <vt:lpstr>Inter!Print_Area</vt:lpstr>
      <vt:lpstr>Intra!Print_Area</vt:lpstr>
      <vt:lpstr>Total!Print_Area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Alfred Sundara</dc:creator>
  <cp:lastModifiedBy>Alfred Sundara</cp:lastModifiedBy>
  <cp:lastPrinted>2014-10-14T20:02:41Z</cp:lastPrinted>
  <dcterms:created xsi:type="dcterms:W3CDTF">2013-04-04T21:18:01Z</dcterms:created>
  <dcterms:modified xsi:type="dcterms:W3CDTF">2014-10-14T21:31:31Z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