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<sst xmlns="http://schemas.openxmlformats.org/spreadsheetml/2006/main" count="157" uniqueCount="41">
  <si>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</si>
  <si>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</si>
  <si>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</si>
  <si>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</si>
  <si>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</si>
  <si>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</si>
  <si>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</si>
  <si>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</si>
  <si>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</si>
  <si>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</si>
  <si>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</si>
  <si>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</si>
  <si>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</si>
  <si>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</si>
  <si>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</si>
  <si>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</si>
  <si>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</si>
  <si>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</si>
  <si>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</si>
  <si>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</si>
  <si>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</si>
  <si>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</si>
  <si>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</si>
  <si>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</si>
  <si>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</si>
  <si>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</si>
  <si>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</si>
  <si>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</si>
  <si>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</si>
  <si>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</si>
  <si>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</si>
  <si>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</si>
  <si>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</si>
  <si>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</si>
  <si>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</si>
  <si>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</si>
  <si>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</si>
  <si>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</si>
  <si>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</si>
  <si>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</si>
  <si>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Prince George's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</si>
</sst>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0" fontId="6" fillId="0" borderId="0" xfId="9" applyFont="1" applyFill="1" applyBorder="1" applyAlignment="1">
      <alignment horizontal="left" wrapText="1"/>
    </xf>
    <xf numFmtId="0" fontId="9" fillId="0" borderId="0" xfId="5" applyFont="1" applyAlignment="1">
      <alignment horizontal="center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14" t="s">
        <v>8</v>
      </c>
      <c r="C3" s="14"/>
      <c r="D3" s="14"/>
      <c r="E3" s="14"/>
      <c r="F3" s="14"/>
      <c r="G3" s="14"/>
      <c r="H3" s="14"/>
      <c r="I3" s="1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  <c r="K5" s="6"/>
    </row>
    <row r="6" spans="1:11" x14ac:dyDescent="0.3">
      <c r="A6" s="17" t="s">
        <v>12</v>
      </c>
      <c r="B6" s="4" t="s">
        <v>2</v>
      </c>
      <c r="C6" s="18" t="s">
        <v>3</v>
      </c>
      <c r="D6" s="19" t="s">
        <v>4</v>
      </c>
      <c r="E6" s="4" t="s">
        <v>2</v>
      </c>
      <c r="F6" s="18" t="s">
        <v>3</v>
      </c>
      <c r="G6" s="19" t="s">
        <v>4</v>
      </c>
      <c r="H6" s="4" t="s">
        <v>2</v>
      </c>
      <c r="I6" s="19" t="s">
        <v>3</v>
      </c>
      <c r="K6" s="6"/>
    </row>
    <row r="7" spans="1:11" s="5" customFormat="1" x14ac:dyDescent="0.3">
      <c r="A7" s="17"/>
      <c r="B7" s="4"/>
      <c r="C7" s="18"/>
      <c r="D7" s="19"/>
      <c r="E7" s="4"/>
      <c r="F7" s="18"/>
      <c r="G7" s="19"/>
      <c r="H7" s="4"/>
      <c r="I7" s="19"/>
      <c r="K7" s="6"/>
    </row>
    <row r="8" spans="1:11" x14ac:dyDescent="0.3">
      <c r="A8" s="20" t="s">
        <v>5</v>
      </c>
      <c r="B8" s="21">
        <f>Intra!B8+Inter!B8+Foreign!B8</f>
        <v>47474</v>
      </c>
      <c r="C8" s="22">
        <f>((SQRT((Intra!C8/1.645)^2+(Inter!C8/1.645)^2+(Foreign!C8/1.645)^2))*1.645)</f>
        <v>1828.3164386943527</v>
      </c>
      <c r="D8" s="23">
        <f t="shared" ref="D8:D12" si="0">B8/B$8</f>
        <v>1</v>
      </c>
      <c r="E8" s="21">
        <f>Intra!E8+Inter!E8+Foreign!E8</f>
        <v>35043</v>
      </c>
      <c r="F8" s="22">
        <f>((SQRT((Intra!F8/1.645)^2+(Inter!F8/1.645)^2+(Foreign!F8/1.645)^2))*1.645)</f>
        <v>1684.5904546803058</v>
      </c>
      <c r="G8" s="23">
        <f>E8/E$8</f>
        <v>1</v>
      </c>
      <c r="H8" s="21">
        <f>Intra!H8+Inter!H8+Foreign!H8</f>
        <v>12431</v>
      </c>
      <c r="I8" s="27">
        <f>((SQRT((Intra!I8/1.645)^2+(Inter!I8/1.645)^2+(Foreign!I8/1.645)^2))*1.645)</f>
        <v>2486.0784380224209</v>
      </c>
      <c r="K8" s="6"/>
    </row>
    <row r="9" spans="1:11" x14ac:dyDescent="0.3">
      <c r="A9" s="24" t="s">
        <v>13</v>
      </c>
      <c r="B9" s="21">
        <f>Intra!B9+Inter!B9+Foreign!B9</f>
        <v>28156</v>
      </c>
      <c r="C9" s="22">
        <f>((SQRT((Intra!C9/1.645)^2+(Inter!C9/1.645)^2+(Foreign!C9/1.645)^2))*1.645)</f>
        <v>1453.7836840465643</v>
      </c>
      <c r="D9" s="23">
        <f t="shared" si="0"/>
        <v>0.59308252938450523</v>
      </c>
      <c r="E9" s="21">
        <f>Intra!E9+Inter!E9+Foreign!E9</f>
        <v>20579</v>
      </c>
      <c r="F9" s="22">
        <f>((SQRT((Intra!F9/1.645)^2+(Inter!F9/1.645)^2+(Foreign!F9/1.645)^2))*1.645)</f>
        <v>1373.1059682340613</v>
      </c>
      <c r="G9" s="23">
        <f>E9/E$8</f>
        <v>0.58724995006135317</v>
      </c>
      <c r="H9" s="21">
        <f>Intra!H9+Inter!H9+Foreign!H9</f>
        <v>7577</v>
      </c>
      <c r="I9" s="27">
        <f>((SQRT((Intra!I9/1.645)^2+(Inter!I9/1.645)^2+(Foreign!I9/1.645)^2))*1.645)</f>
        <v>1999.7267313310588</v>
      </c>
      <c r="K9" s="6"/>
    </row>
    <row r="10" spans="1:11" x14ac:dyDescent="0.3">
      <c r="A10" s="24" t="s">
        <v>14</v>
      </c>
      <c r="B10" s="21">
        <f>Intra!B10+Inter!B10+Foreign!B10</f>
        <v>4641</v>
      </c>
      <c r="C10" s="22">
        <f>((SQRT((Intra!C10/1.645)^2+(Inter!C10/1.645)^2+(Foreign!C10/1.645)^2))*1.645)</f>
        <v>533.68904804202225</v>
      </c>
      <c r="D10" s="23">
        <f t="shared" si="0"/>
        <v>9.7758773223237977E-2</v>
      </c>
      <c r="E10" s="21">
        <f>Intra!E10+Inter!E10+Foreign!E10</f>
        <v>2994</v>
      </c>
      <c r="F10" s="22">
        <f>((SQRT((Intra!F10/1.645)^2+(Inter!F10/1.645)^2+(Foreign!F10/1.645)^2))*1.645)</f>
        <v>469.64986958371446</v>
      </c>
      <c r="G10" s="23">
        <f>E10/E$8</f>
        <v>8.5437890591558943E-2</v>
      </c>
      <c r="H10" s="21">
        <f>Intra!H10+Inter!H10+Foreign!H10</f>
        <v>1647</v>
      </c>
      <c r="I10" s="27">
        <f>((SQRT((Intra!I10/1.645)^2+(Inter!I10/1.645)^2+(Foreign!I10/1.645)^2))*1.645)</f>
        <v>710.91138688306285</v>
      </c>
      <c r="K10" s="6"/>
    </row>
    <row r="11" spans="1:11" x14ac:dyDescent="0.3">
      <c r="A11" s="24" t="s">
        <v>15</v>
      </c>
      <c r="B11" s="21">
        <f>Intra!B11+Inter!B11+Foreign!B11</f>
        <v>786</v>
      </c>
      <c r="C11" s="22">
        <f>((SQRT((Intra!C11/1.645)^2+(Inter!C11/1.645)^2+(Foreign!C11/1.645)^2))*1.645)</f>
        <v>187.61396536505484</v>
      </c>
      <c r="D11" s="23">
        <f t="shared" si="0"/>
        <v>1.655643088848633E-2</v>
      </c>
      <c r="E11" s="21">
        <f>Intra!E11+Inter!E11+Foreign!E11</f>
        <v>834</v>
      </c>
      <c r="F11" s="22">
        <f>((SQRT((Intra!F11/1.645)^2+(Inter!F11/1.645)^2+(Foreign!F11/1.645)^2))*1.645)</f>
        <v>241.97520534137374</v>
      </c>
      <c r="G11" s="23">
        <f>E11/E$8</f>
        <v>2.379933224895129E-2</v>
      </c>
      <c r="H11" s="21">
        <f>Intra!H11+Inter!H11+Foreign!H11</f>
        <v>-48</v>
      </c>
      <c r="I11" s="27">
        <f>((SQRT((Intra!I11/1.645)^2+(Inter!I11/1.645)^2+(Foreign!I11/1.645)^2))*1.645)</f>
        <v>306.18785083670451</v>
      </c>
      <c r="K11" s="6"/>
    </row>
    <row r="12" spans="1:11" s="1" customFormat="1" x14ac:dyDescent="0.3">
      <c r="A12" s="25" t="s">
        <v>16</v>
      </c>
      <c r="B12" s="21">
        <f>Intra!B12+Inter!B12+Foreign!B12</f>
        <v>13891</v>
      </c>
      <c r="C12" s="22">
        <f>((SQRT((Intra!C12/1.645)^2+(Inter!C12/1.645)^2+(Foreign!C12/1.645)^2))*1.645)</f>
        <v>953.53605070809965</v>
      </c>
      <c r="D12" s="23">
        <f t="shared" si="0"/>
        <v>0.29260226650377047</v>
      </c>
      <c r="E12" s="21">
        <f>Intra!E12+Inter!E12+Foreign!E12</f>
        <v>10636</v>
      </c>
      <c r="F12" s="22">
        <f>((SQRT((Intra!F12/1.645)^2+(Inter!F12/1.645)^2+(Foreign!F12/1.645)^2))*1.645)</f>
        <v>820.54981567239417</v>
      </c>
      <c r="G12" s="23">
        <f>E12/E$8</f>
        <v>0.30351282709813659</v>
      </c>
      <c r="H12" s="21">
        <f>Intra!H12+Inter!H12+Foreign!H12</f>
        <v>3255</v>
      </c>
      <c r="I12" s="27">
        <f>((SQRT((Intra!I12/1.645)^2+(Inter!I12/1.645)^2+(Foreign!I12/1.645)^2))*1.645)</f>
        <v>1257.9876787949872</v>
      </c>
      <c r="K12" s="6"/>
    </row>
    <row r="13" spans="1:11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11" s="5" customFormat="1" x14ac:dyDescent="0.3">
      <c r="A14" s="17" t="s">
        <v>39</v>
      </c>
      <c r="B14" s="4"/>
      <c r="C14" s="18"/>
      <c r="D14" s="19"/>
      <c r="E14" s="4"/>
      <c r="F14" s="18"/>
      <c r="G14" s="19"/>
      <c r="H14" s="4"/>
      <c r="I14" s="19"/>
    </row>
    <row r="15" spans="1:11" x14ac:dyDescent="0.3">
      <c r="A15" s="20" t="s">
        <v>5</v>
      </c>
      <c r="B15" s="21">
        <f>Intra!B15+Inter!B15+Foreign!B15</f>
        <v>40652</v>
      </c>
      <c r="C15" s="22">
        <f>((SQRT((Intra!C15/1.645)^2+(Inter!C15/1.645)^2+(Foreign!C15/1.645)^2))*1.645)</f>
        <v>1606.2285018016582</v>
      </c>
      <c r="D15" s="23">
        <f>B15/B$15</f>
        <v>1</v>
      </c>
      <c r="E15" s="21">
        <f>Intra!E15+Inter!E15+Foreign!E15</f>
        <v>29103</v>
      </c>
      <c r="F15" s="22">
        <f>((SQRT((Intra!F15/1.645)^2+(Inter!F15/1.645)^2+(Foreign!F15/1.645)^2))*1.645)</f>
        <v>1448.2120010550941</v>
      </c>
      <c r="G15" s="23">
        <f>E15/E$15</f>
        <v>1</v>
      </c>
      <c r="H15" s="21">
        <f>Intra!H15+Inter!H15+Foreign!H15</f>
        <v>11549</v>
      </c>
      <c r="I15" s="27">
        <f>((SQRT((Intra!I15/1.645)^2+(Inter!I15/1.645)^2+(Foreign!I15/1.645)^2))*1.645)</f>
        <v>2162.7038632230719</v>
      </c>
    </row>
    <row r="16" spans="1:11" x14ac:dyDescent="0.3">
      <c r="A16" s="24" t="s">
        <v>17</v>
      </c>
      <c r="B16" s="21">
        <f>Intra!B16+Inter!B16+Foreign!B16</f>
        <v>13335</v>
      </c>
      <c r="C16" s="22">
        <f>((SQRT((Intra!C16/1.645)^2+(Inter!C16/1.645)^2+(Foreign!C16/1.645)^2))*1.645)</f>
        <v>928.66409427736562</v>
      </c>
      <c r="D16" s="23">
        <f>B16/B$15</f>
        <v>0.32802814129686114</v>
      </c>
      <c r="E16" s="21">
        <f>Intra!E16+Inter!E16+Foreign!E16</f>
        <v>10648</v>
      </c>
      <c r="F16" s="22">
        <f>((SQRT((Intra!F16/1.645)^2+(Inter!F16/1.645)^2+(Foreign!F16/1.645)^2))*1.645)</f>
        <v>853.50688339344981</v>
      </c>
      <c r="G16" s="23">
        <f>E16/E$15</f>
        <v>0.36587293406178056</v>
      </c>
      <c r="H16" s="21">
        <f>Intra!H16+Inter!H16+Foreign!H16</f>
        <v>2687</v>
      </c>
      <c r="I16" s="27">
        <f>((SQRT((Intra!I16/1.645)^2+(Inter!I16/1.645)^2+(Foreign!I16/1.645)^2))*1.645)</f>
        <v>1261.3052762911916</v>
      </c>
    </row>
    <row r="17" spans="1:9" x14ac:dyDescent="0.3">
      <c r="A17" s="24" t="s">
        <v>18</v>
      </c>
      <c r="B17" s="21">
        <f>Intra!B17+Inter!B17+Foreign!B17</f>
        <v>10010</v>
      </c>
      <c r="C17" s="22">
        <f>((SQRT((Intra!C17/1.645)^2+(Inter!C17/1.645)^2+(Foreign!C17/1.645)^2))*1.645)</f>
        <v>835.52438623896546</v>
      </c>
      <c r="D17" s="23">
        <f t="shared" ref="D17:D21" si="1">B17/B$15</f>
        <v>0.24623634753517662</v>
      </c>
      <c r="E17" s="21">
        <f>Intra!E17+Inter!E17+Foreign!E17</f>
        <v>5734</v>
      </c>
      <c r="F17" s="22">
        <f>((SQRT((Intra!F17/1.645)^2+(Inter!F17/1.645)^2+(Foreign!F17/1.645)^2))*1.645)</f>
        <v>653.65281304374423</v>
      </c>
      <c r="G17" s="23">
        <f t="shared" ref="G17:G21" si="2">E17/E$15</f>
        <v>0.1970243617496478</v>
      </c>
      <c r="H17" s="21">
        <f>Intra!H17+Inter!H17+Foreign!H17</f>
        <v>4276</v>
      </c>
      <c r="I17" s="27">
        <f>((SQRT((Intra!I17/1.645)^2+(Inter!I17/1.645)^2+(Foreign!I17/1.645)^2))*1.645)</f>
        <v>1060.8312778194277</v>
      </c>
    </row>
    <row r="18" spans="1:9" x14ac:dyDescent="0.3">
      <c r="A18" s="24" t="s">
        <v>19</v>
      </c>
      <c r="B18" s="21">
        <f>Intra!B18+Inter!B18+Foreign!B18</f>
        <v>10948</v>
      </c>
      <c r="C18" s="22">
        <f>((SQRT((Intra!C18/1.645)^2+(Inter!C18/1.645)^2+(Foreign!C18/1.645)^2))*1.645)</f>
        <v>804.23068829782915</v>
      </c>
      <c r="D18" s="23">
        <f t="shared" si="1"/>
        <v>0.2693102430384729</v>
      </c>
      <c r="E18" s="21">
        <f>Intra!E18+Inter!E18+Foreign!E18</f>
        <v>7737</v>
      </c>
      <c r="F18" s="22">
        <f>((SQRT((Intra!F18/1.645)^2+(Inter!F18/1.645)^2+(Foreign!F18/1.645)^2))*1.645)</f>
        <v>763.00720835389222</v>
      </c>
      <c r="G18" s="23">
        <f t="shared" si="2"/>
        <v>0.2658488815586022</v>
      </c>
      <c r="H18" s="21">
        <f>Intra!H18+Inter!H18+Foreign!H18</f>
        <v>3211</v>
      </c>
      <c r="I18" s="27">
        <f>((SQRT((Intra!I18/1.645)^2+(Inter!I18/1.645)^2+(Foreign!I18/1.645)^2))*1.645)</f>
        <v>1108.5878404528889</v>
      </c>
    </row>
    <row r="19" spans="1:9" x14ac:dyDescent="0.3">
      <c r="A19" s="25" t="s">
        <v>20</v>
      </c>
      <c r="B19" s="21">
        <f>Intra!B19+Inter!B19+Foreign!B19</f>
        <v>3443</v>
      </c>
      <c r="C19" s="22">
        <f>((SQRT((Intra!C19/1.645)^2+(Inter!C19/1.645)^2+(Foreign!C19/1.645)^2))*1.645)</f>
        <v>444.04616877077109</v>
      </c>
      <c r="D19" s="23">
        <f t="shared" si="1"/>
        <v>8.469447997638492E-2</v>
      </c>
      <c r="E19" s="21">
        <f>Intra!E19+Inter!E19+Foreign!E19</f>
        <v>2380</v>
      </c>
      <c r="F19" s="22">
        <f>((SQRT((Intra!F19/1.645)^2+(Inter!F19/1.645)^2+(Foreign!F19/1.645)^2))*1.645)</f>
        <v>414.94818953695898</v>
      </c>
      <c r="G19" s="23">
        <f t="shared" si="2"/>
        <v>8.1778510806446075E-2</v>
      </c>
      <c r="H19" s="21">
        <f>Intra!H19+Inter!H19+Foreign!H19</f>
        <v>1063</v>
      </c>
      <c r="I19" s="27">
        <f>((SQRT((Intra!I19/1.645)^2+(Inter!I19/1.645)^2+(Foreign!I19/1.645)^2))*1.645)</f>
        <v>607.74912587349729</v>
      </c>
    </row>
    <row r="20" spans="1:9" x14ac:dyDescent="0.3">
      <c r="A20" s="25" t="s">
        <v>21</v>
      </c>
      <c r="B20" s="21">
        <f>Intra!B20+Inter!B20+Foreign!B20</f>
        <v>2598</v>
      </c>
      <c r="C20" s="22">
        <f>((SQRT((Intra!C20/1.645)^2+(Inter!C20/1.645)^2+(Foreign!C20/1.645)^2))*1.645)</f>
        <v>405.31345894258192</v>
      </c>
      <c r="D20" s="23">
        <f t="shared" si="1"/>
        <v>6.3908294794844042E-2</v>
      </c>
      <c r="E20" s="21">
        <f>Intra!E20+Inter!E20+Foreign!E20</f>
        <v>2191</v>
      </c>
      <c r="F20" s="22">
        <f>((SQRT((Intra!F20/1.645)^2+(Inter!F20/1.645)^2+(Foreign!F20/1.645)^2))*1.645)</f>
        <v>402.51335381574609</v>
      </c>
      <c r="G20" s="23">
        <f t="shared" si="2"/>
        <v>7.5284334948287124E-2</v>
      </c>
      <c r="H20" s="21">
        <f>Intra!H20+Inter!H20+Foreign!H20</f>
        <v>407</v>
      </c>
      <c r="I20" s="27">
        <f>((SQRT((Intra!I20/1.645)^2+(Inter!I20/1.645)^2+(Foreign!I20/1.645)^2))*1.645)</f>
        <v>571.2232488265862</v>
      </c>
    </row>
    <row r="21" spans="1:9" x14ac:dyDescent="0.3">
      <c r="A21" s="25" t="s">
        <v>30</v>
      </c>
      <c r="B21" s="21">
        <f>Intra!B21+Inter!B21+Foreign!B21</f>
        <v>318</v>
      </c>
      <c r="C21" s="22">
        <f>((SQRT((Intra!C21/1.645)^2+(Inter!C21/1.645)^2+(Foreign!C21/1.645)^2))*1.645)</f>
        <v>105.87256490706172</v>
      </c>
      <c r="D21" s="23">
        <f t="shared" si="1"/>
        <v>7.822493358260357E-3</v>
      </c>
      <c r="E21" s="21">
        <f>Intra!E21+Inter!E21+Foreign!E21</f>
        <v>413</v>
      </c>
      <c r="F21" s="22">
        <f>((SQRT((Intra!F21/1.645)^2+(Inter!F21/1.645)^2+(Foreign!F21/1.645)^2))*1.645)</f>
        <v>158.75452749449386</v>
      </c>
      <c r="G21" s="23">
        <f t="shared" si="2"/>
        <v>1.419097687523623E-2</v>
      </c>
      <c r="H21" s="21">
        <f>Intra!H21+Inter!H21+Foreign!H21</f>
        <v>-95</v>
      </c>
      <c r="I21" s="27">
        <f>((SQRT((Intra!I21/1.645)^2+(Inter!I21/1.645)^2+(Foreign!I21/1.645)^2))*1.645)</f>
        <v>190.81928623700483</v>
      </c>
    </row>
    <row r="22" spans="1:9" x14ac:dyDescent="0.3">
      <c r="A22" s="26"/>
      <c r="B22" s="26"/>
      <c r="C22" s="34"/>
      <c r="D22" s="28"/>
      <c r="E22" s="26"/>
      <c r="F22" s="34"/>
      <c r="G22" s="28"/>
      <c r="H22" s="26"/>
      <c r="I22" s="28"/>
    </row>
    <row r="23" spans="1:9" x14ac:dyDescent="0.3">
      <c r="A23" s="17" t="s">
        <v>24</v>
      </c>
      <c r="B23" s="4"/>
      <c r="C23" s="18"/>
      <c r="D23" s="19"/>
      <c r="E23" s="4"/>
      <c r="F23" s="18"/>
      <c r="G23" s="19"/>
      <c r="H23" s="4"/>
      <c r="I23" s="19"/>
    </row>
    <row r="24" spans="1:9" x14ac:dyDescent="0.3">
      <c r="A24" s="20" t="s">
        <v>5</v>
      </c>
      <c r="B24" s="21">
        <f>Intra!B24+Inter!B24+Foreign!B24</f>
        <v>47474</v>
      </c>
      <c r="C24" s="22">
        <f>((SQRT((Intra!C24/1.645)^2+(Inter!C24/1.645)^2+(Foreign!C24/1.645)^2))*1.645)</f>
        <v>1740.747827802752</v>
      </c>
      <c r="D24" s="23">
        <f>B24/B$24</f>
        <v>1</v>
      </c>
      <c r="E24" s="21">
        <f>Intra!E24+Inter!E24+Foreign!E24</f>
        <v>35043</v>
      </c>
      <c r="F24" s="22">
        <f>((SQRT((Intra!F24/1.645)^2+(Inter!F24/1.645)^2+(Foreign!F24/1.645)^2))*1.645)</f>
        <v>1624.0387926401265</v>
      </c>
      <c r="G24" s="23">
        <f>E24/E$24</f>
        <v>1</v>
      </c>
      <c r="H24" s="21">
        <f>Intra!H24+Inter!H24+Foreign!H24</f>
        <v>12431</v>
      </c>
      <c r="I24" s="27">
        <f>((SQRT((Intra!I24/1.645)^2+(Inter!I24/1.645)^2+(Foreign!I24/1.645)^2))*1.645)</f>
        <v>2380.6942264810068</v>
      </c>
    </row>
    <row r="25" spans="1:9" ht="28.8" x14ac:dyDescent="0.3">
      <c r="A25" s="24" t="s">
        <v>25</v>
      </c>
      <c r="B25" s="21">
        <f>Intra!B25+Inter!B25+Foreign!B25</f>
        <v>18297</v>
      </c>
      <c r="C25" s="22">
        <f>((SQRT((Intra!C25/1.645)^2+(Inter!C25/1.645)^2+(Foreign!C25/1.645)^2))*1.645)</f>
        <v>1109.1424615440524</v>
      </c>
      <c r="D25" s="23">
        <f t="shared" ref="D25:D30" si="3">B25/B$24</f>
        <v>0.38541096178961115</v>
      </c>
      <c r="E25" s="21">
        <f>Intra!E25+Inter!E25+Foreign!E25</f>
        <v>14714</v>
      </c>
      <c r="F25" s="22">
        <f>((SQRT((Intra!F25/1.645)^2+(Inter!F25/1.645)^2+(Foreign!F25/1.645)^2))*1.645)</f>
        <v>1118.6929873741051</v>
      </c>
      <c r="G25" s="23">
        <f t="shared" ref="G25:G30" si="4">E25/E$24</f>
        <v>0.41988414233941157</v>
      </c>
      <c r="H25" s="21">
        <f>Intra!H25+Inter!H25+Foreign!H25</f>
        <v>3583</v>
      </c>
      <c r="I25" s="27">
        <f>((SQRT((Intra!I25/1.645)^2+(Inter!I25/1.645)^2+(Foreign!I25/1.645)^2))*1.645)</f>
        <v>1575.3320284943109</v>
      </c>
    </row>
    <row r="26" spans="1:9" ht="28.8" x14ac:dyDescent="0.3">
      <c r="A26" s="24" t="s">
        <v>26</v>
      </c>
      <c r="B26" s="21">
        <f>Intra!B26+Inter!B26+Foreign!B26</f>
        <v>2940</v>
      </c>
      <c r="C26" s="22">
        <f>((SQRT((Intra!C26/1.645)^2+(Inter!C26/1.645)^2+(Foreign!C26/1.645)^2))*1.645)</f>
        <v>403.22574322580152</v>
      </c>
      <c r="D26" s="23">
        <f t="shared" si="3"/>
        <v>6.1928634621055738E-2</v>
      </c>
      <c r="E26" s="21">
        <f>Intra!E26+Inter!E26+Foreign!E26</f>
        <v>2016</v>
      </c>
      <c r="F26" s="22">
        <f>((SQRT((Intra!F26/1.645)^2+(Inter!F26/1.645)^2+(Foreign!F26/1.645)^2))*1.645)</f>
        <v>353.71740132484285</v>
      </c>
      <c r="G26" s="23">
        <f t="shared" si="4"/>
        <v>5.7529321119767142E-2</v>
      </c>
      <c r="H26" s="21">
        <f>Intra!H26+Inter!H26+Foreign!H26</f>
        <v>924</v>
      </c>
      <c r="I26" s="27">
        <f>((SQRT((Intra!I26/1.645)^2+(Inter!I26/1.645)^2+(Foreign!I26/1.645)^2))*1.645)</f>
        <v>536.3832585008596</v>
      </c>
    </row>
    <row r="27" spans="1:9" ht="28.8" x14ac:dyDescent="0.3">
      <c r="A27" s="24" t="s">
        <v>27</v>
      </c>
      <c r="B27" s="21">
        <f>Intra!B27+Inter!B27+Foreign!B27</f>
        <v>8242</v>
      </c>
      <c r="C27" s="22">
        <f>((SQRT((Intra!C27/1.645)^2+(Inter!C27/1.645)^2+(Foreign!C27/1.645)^2))*1.645)</f>
        <v>753.7817986659004</v>
      </c>
      <c r="D27" s="23">
        <f t="shared" si="3"/>
        <v>0.1736108185533134</v>
      </c>
      <c r="E27" s="21">
        <f>Intra!E27+Inter!E27+Foreign!E27</f>
        <v>5145</v>
      </c>
      <c r="F27" s="22">
        <f>((SQRT((Intra!F27/1.645)^2+(Inter!F27/1.645)^2+(Foreign!F27/1.645)^2))*1.645)</f>
        <v>593.46946003985749</v>
      </c>
      <c r="G27" s="23">
        <f t="shared" si="4"/>
        <v>0.14681962160773906</v>
      </c>
      <c r="H27" s="21">
        <f>Intra!H27+Inter!H27+Foreign!H27</f>
        <v>3097</v>
      </c>
      <c r="I27" s="27">
        <f>((SQRT((Intra!I27/1.645)^2+(Inter!I27/1.645)^2+(Foreign!I27/1.645)^2))*1.645)</f>
        <v>959.3711482007368</v>
      </c>
    </row>
    <row r="28" spans="1:9" ht="28.8" x14ac:dyDescent="0.3">
      <c r="A28" s="24" t="s">
        <v>28</v>
      </c>
      <c r="B28" s="21">
        <f>Intra!B28+Inter!B28+Foreign!B28</f>
        <v>7396</v>
      </c>
      <c r="C28" s="22">
        <f>((SQRT((Intra!C28/1.645)^2+(Inter!C28/1.645)^2+(Foreign!C28/1.645)^2))*1.645)</f>
        <v>661.30325872476988</v>
      </c>
      <c r="D28" s="23">
        <f t="shared" si="3"/>
        <v>0.15579053797868306</v>
      </c>
      <c r="E28" s="21">
        <f>Intra!E28+Inter!E28+Foreign!E28</f>
        <v>4483</v>
      </c>
      <c r="F28" s="22">
        <f>((SQRT((Intra!F28/1.645)^2+(Inter!F28/1.645)^2+(Foreign!F28/1.645)^2))*1.645)</f>
        <v>573.37422334806786</v>
      </c>
      <c r="G28" s="23">
        <f t="shared" si="4"/>
        <v>0.12792854493051395</v>
      </c>
      <c r="H28" s="21">
        <f>Intra!H28+Inter!H28+Foreign!H28</f>
        <v>2913</v>
      </c>
      <c r="I28" s="27">
        <f>((SQRT((Intra!I28/1.645)^2+(Inter!I28/1.645)^2+(Foreign!I28/1.645)^2))*1.645)</f>
        <v>875.25996138290247</v>
      </c>
    </row>
    <row r="29" spans="1:9" x14ac:dyDescent="0.3">
      <c r="A29" s="24" t="s">
        <v>22</v>
      </c>
      <c r="B29" s="21">
        <f>Intra!B29+Inter!B29+Foreign!B29</f>
        <v>3777</v>
      </c>
      <c r="C29" s="22">
        <f>((SQRT((Intra!C29/1.645)^2+(Inter!C29/1.645)^2+(Foreign!C29/1.645)^2))*1.645)</f>
        <v>448.79059704944791</v>
      </c>
      <c r="D29" s="23">
        <f t="shared" si="3"/>
        <v>7.9559337742764455E-2</v>
      </c>
      <c r="E29" s="21">
        <f>Intra!E29+Inter!E29+Foreign!E29</f>
        <v>3256</v>
      </c>
      <c r="F29" s="22">
        <f>((SQRT((Intra!F29/1.645)^2+(Inter!F29/1.645)^2+(Foreign!F29/1.645)^2))*1.645)</f>
        <v>446.36868169709231</v>
      </c>
      <c r="G29" s="23">
        <f t="shared" si="4"/>
        <v>9.291441942756043E-2</v>
      </c>
      <c r="H29" s="21">
        <f>Intra!H29+Inter!H29+Foreign!H29</f>
        <v>521</v>
      </c>
      <c r="I29" s="27">
        <f>((SQRT((Intra!I29/1.645)^2+(Inter!I29/1.645)^2+(Foreign!I29/1.645)^2))*1.645)</f>
        <v>632.97551295449023</v>
      </c>
    </row>
    <row r="30" spans="1:9" x14ac:dyDescent="0.3">
      <c r="A30" s="29" t="s">
        <v>23</v>
      </c>
      <c r="B30" s="30">
        <f>Intra!B30+Inter!B30+Foreign!B30</f>
        <v>6822</v>
      </c>
      <c r="C30" s="31">
        <f>((SQRT((Intra!C30/1.645)^2+(Inter!C30/1.645)^2+(Foreign!C30/1.645)^2))*1.645)</f>
        <v>656.11965372178872</v>
      </c>
      <c r="D30" s="32">
        <f t="shared" si="3"/>
        <v>0.14369970931457218</v>
      </c>
      <c r="E30" s="30">
        <f>Intra!E30+Inter!E30+Foreign!E30</f>
        <v>5429</v>
      </c>
      <c r="F30" s="31">
        <f>((SQRT((Intra!F30/1.645)^2+(Inter!F30/1.645)^2+(Foreign!F30/1.645)^2))*1.645)</f>
        <v>617.01134511449618</v>
      </c>
      <c r="G30" s="32">
        <f t="shared" si="4"/>
        <v>0.15492395057500785</v>
      </c>
      <c r="H30" s="30">
        <f>Intra!H30+Inter!H30+Foreign!H30</f>
        <v>1393</v>
      </c>
      <c r="I30" s="33">
        <f>((SQRT((Intra!I30/1.645)^2+(Inter!I30/1.645)^2+(Foreign!I30/1.645)^2))*1.645)</f>
        <v>900.66419935512045</v>
      </c>
    </row>
    <row r="32" spans="1:9" x14ac:dyDescent="0.3">
      <c r="A32" s="7" t="s">
        <v>6</v>
      </c>
    </row>
    <row r="33" spans="1:9" ht="28.8" customHeight="1" x14ac:dyDescent="0.3">
      <c r="A33" s="39" t="s">
        <v>37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Total!A3</f>
        <v>Prince George's County</v>
      </c>
      <c r="B3" s="40" t="s">
        <v>9</v>
      </c>
      <c r="C3" s="40"/>
      <c r="D3" s="40"/>
      <c r="E3" s="40"/>
      <c r="F3" s="40"/>
      <c r="G3" s="40"/>
      <c r="H3" s="40"/>
      <c r="I3" s="40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36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s="5" customFormat="1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48">
        <v>16108</v>
      </c>
      <c r="C8" s="48">
        <v>1043.7528443075016</v>
      </c>
      <c r="D8" s="23">
        <f t="shared" ref="D8:D12" si="0">B8/B$8</f>
        <v>1</v>
      </c>
      <c r="E8" s="49">
        <v>18718</v>
      </c>
      <c r="F8" s="49">
        <v>1328.8197770954494</v>
      </c>
      <c r="G8" s="23">
        <f t="shared" ref="G8:G12" si="1">E8/E$8</f>
        <v>1</v>
      </c>
      <c r="H8" s="41">
        <f t="shared" ref="H8:H12" si="2">B8-E8</f>
        <v>-2610</v>
      </c>
      <c r="I8" s="42">
        <f>((SQRT((C8/1.645)^2+(F8/1.645)^2)))*1.645</f>
        <v>1689.7283805393101</v>
      </c>
    </row>
    <row r="9" spans="1:9" x14ac:dyDescent="0.3">
      <c r="A9" s="37" t="s">
        <v>13</v>
      </c>
      <c r="B9" s="48">
        <v>9904</v>
      </c>
      <c r="C9" s="48">
        <v>839.09951733986838</v>
      </c>
      <c r="D9" s="23">
        <f t="shared" si="0"/>
        <v>0.61484976409237646</v>
      </c>
      <c r="E9" s="49">
        <v>12236</v>
      </c>
      <c r="F9" s="49">
        <v>1149.334590099854</v>
      </c>
      <c r="G9" s="23">
        <f t="shared" si="1"/>
        <v>0.65370231862378458</v>
      </c>
      <c r="H9" s="41">
        <f t="shared" si="2"/>
        <v>-2332</v>
      </c>
      <c r="I9" s="42">
        <f t="shared" ref="I9:I12" si="3">((SQRT((C9/1.645)^2+(F9/1.645)^2)))*1.645</f>
        <v>1423.0453260525469</v>
      </c>
    </row>
    <row r="10" spans="1:9" x14ac:dyDescent="0.3">
      <c r="A10" s="37" t="s">
        <v>14</v>
      </c>
      <c r="B10" s="48">
        <v>1053</v>
      </c>
      <c r="C10" s="48">
        <v>244.20687950997612</v>
      </c>
      <c r="D10" s="23">
        <f t="shared" si="0"/>
        <v>6.5371244102309406E-2</v>
      </c>
      <c r="E10" s="49">
        <v>1342</v>
      </c>
      <c r="F10" s="49">
        <v>330.53895383146596</v>
      </c>
      <c r="G10" s="23">
        <f t="shared" si="1"/>
        <v>7.1695693984400038E-2</v>
      </c>
      <c r="H10" s="41">
        <f t="shared" si="2"/>
        <v>-289</v>
      </c>
      <c r="I10" s="42">
        <f t="shared" si="3"/>
        <v>410.96593532797823</v>
      </c>
    </row>
    <row r="11" spans="1:9" x14ac:dyDescent="0.3">
      <c r="A11" s="37" t="s">
        <v>15</v>
      </c>
      <c r="B11" s="48">
        <v>56</v>
      </c>
      <c r="C11" s="48">
        <v>41.206795556073033</v>
      </c>
      <c r="D11" s="23">
        <f t="shared" si="0"/>
        <v>3.4765333995530169E-3</v>
      </c>
      <c r="E11" s="49">
        <v>204</v>
      </c>
      <c r="F11" s="49">
        <v>135.76818478568532</v>
      </c>
      <c r="G11" s="23">
        <f t="shared" si="1"/>
        <v>1.0898600277807457E-2</v>
      </c>
      <c r="H11" s="41">
        <f t="shared" si="2"/>
        <v>-148</v>
      </c>
      <c r="I11" s="42">
        <f t="shared" si="3"/>
        <v>141.8837552364611</v>
      </c>
    </row>
    <row r="12" spans="1:9" x14ac:dyDescent="0.3">
      <c r="A12" s="38" t="s">
        <v>16</v>
      </c>
      <c r="B12" s="48">
        <v>5095</v>
      </c>
      <c r="C12" s="48">
        <v>569.20734359282471</v>
      </c>
      <c r="D12" s="23">
        <f t="shared" si="0"/>
        <v>0.3163024584057611</v>
      </c>
      <c r="E12" s="49">
        <v>4936</v>
      </c>
      <c r="F12" s="49">
        <v>563.11899275375185</v>
      </c>
      <c r="G12" s="23">
        <f t="shared" si="1"/>
        <v>0.26370338711400793</v>
      </c>
      <c r="H12" s="41">
        <f t="shared" si="2"/>
        <v>159</v>
      </c>
      <c r="I12" s="42">
        <f t="shared" si="3"/>
        <v>800.68720484343953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5">
        <v>14279</v>
      </c>
      <c r="C15" s="55">
        <v>924.86539561170741</v>
      </c>
      <c r="D15" s="23">
        <f>B15/B$15</f>
        <v>1</v>
      </c>
      <c r="E15" s="56">
        <v>16040</v>
      </c>
      <c r="F15" s="56">
        <v>1135.8666294948541</v>
      </c>
      <c r="G15" s="23">
        <f>E15/E$15</f>
        <v>1</v>
      </c>
      <c r="H15" s="21">
        <f t="shared" ref="H15:H21" si="4">B15-E15</f>
        <v>-1761</v>
      </c>
      <c r="I15" s="42">
        <f t="shared" ref="I15:I21" si="5">((SQRT((C15/1.645)^2+(F15/1.645)^2)))*1.645</f>
        <v>1464.7760921041825</v>
      </c>
    </row>
    <row r="16" spans="1:9" x14ac:dyDescent="0.3">
      <c r="A16" s="37" t="s">
        <v>17</v>
      </c>
      <c r="B16" s="55">
        <v>4810</v>
      </c>
      <c r="C16" s="55">
        <v>557.53923628745633</v>
      </c>
      <c r="D16" s="23">
        <f>B16/B$15</f>
        <v>0.33685832341200367</v>
      </c>
      <c r="E16" s="56">
        <v>5590</v>
      </c>
      <c r="F16" s="56">
        <v>633.81543054741098</v>
      </c>
      <c r="G16" s="23">
        <f>E16/E$15</f>
        <v>0.34850374064837908</v>
      </c>
      <c r="H16" s="21">
        <f t="shared" si="4"/>
        <v>-780</v>
      </c>
      <c r="I16" s="42">
        <f t="shared" si="5"/>
        <v>844.13979884850824</v>
      </c>
    </row>
    <row r="17" spans="1:9" x14ac:dyDescent="0.3">
      <c r="A17" s="37" t="s">
        <v>18</v>
      </c>
      <c r="B17" s="55">
        <v>3733</v>
      </c>
      <c r="C17" s="55">
        <v>496.81888047859042</v>
      </c>
      <c r="D17" s="23">
        <f t="shared" ref="D17:D21" si="6">B17/B$15</f>
        <v>0.26143287345052174</v>
      </c>
      <c r="E17" s="56">
        <v>3471</v>
      </c>
      <c r="F17" s="56">
        <v>552.41922486459498</v>
      </c>
      <c r="G17" s="23">
        <f t="shared" ref="G17:G21" si="7">E17/E$15</f>
        <v>0.21639650872817956</v>
      </c>
      <c r="H17" s="21">
        <f t="shared" si="4"/>
        <v>262</v>
      </c>
      <c r="I17" s="42">
        <f t="shared" si="5"/>
        <v>742.96433292588131</v>
      </c>
    </row>
    <row r="18" spans="1:9" x14ac:dyDescent="0.3">
      <c r="A18" s="37" t="s">
        <v>19</v>
      </c>
      <c r="B18" s="55">
        <v>3506</v>
      </c>
      <c r="C18" s="55">
        <v>417.28048121137897</v>
      </c>
      <c r="D18" s="23">
        <f t="shared" si="6"/>
        <v>0.24553540163877022</v>
      </c>
      <c r="E18" s="56">
        <v>3993</v>
      </c>
      <c r="F18" s="56">
        <v>581.28134324094731</v>
      </c>
      <c r="G18" s="23">
        <f t="shared" si="7"/>
        <v>0.24894014962593516</v>
      </c>
      <c r="H18" s="21">
        <f t="shared" si="4"/>
        <v>-487</v>
      </c>
      <c r="I18" s="42">
        <f t="shared" si="5"/>
        <v>715.54943924232089</v>
      </c>
    </row>
    <row r="19" spans="1:9" x14ac:dyDescent="0.3">
      <c r="A19" s="38" t="s">
        <v>20</v>
      </c>
      <c r="B19" s="55">
        <v>1213</v>
      </c>
      <c r="C19" s="55">
        <v>250.90436425060449</v>
      </c>
      <c r="D19" s="23">
        <f t="shared" si="6"/>
        <v>8.4949926465438752E-2</v>
      </c>
      <c r="E19" s="56">
        <v>1490</v>
      </c>
      <c r="F19" s="56">
        <v>336.81597349294469</v>
      </c>
      <c r="G19" s="23">
        <f t="shared" si="7"/>
        <v>9.28927680798005E-2</v>
      </c>
      <c r="H19" s="21">
        <f t="shared" si="4"/>
        <v>-277</v>
      </c>
      <c r="I19" s="42">
        <f t="shared" si="5"/>
        <v>419.99761904087035</v>
      </c>
    </row>
    <row r="20" spans="1:9" x14ac:dyDescent="0.3">
      <c r="A20" s="38" t="s">
        <v>21</v>
      </c>
      <c r="B20" s="55">
        <v>982</v>
      </c>
      <c r="C20" s="55">
        <v>244.0737593433592</v>
      </c>
      <c r="D20" s="23">
        <f t="shared" si="6"/>
        <v>6.8772322991806148E-2</v>
      </c>
      <c r="E20" s="56">
        <v>1450</v>
      </c>
      <c r="F20" s="56">
        <v>361.2492214524483</v>
      </c>
      <c r="G20" s="23">
        <f t="shared" si="7"/>
        <v>9.039900249376559E-2</v>
      </c>
      <c r="H20" s="21">
        <f t="shared" si="4"/>
        <v>-468</v>
      </c>
      <c r="I20" s="42">
        <f t="shared" si="5"/>
        <v>435.9736230553404</v>
      </c>
    </row>
    <row r="21" spans="1:9" x14ac:dyDescent="0.3">
      <c r="A21" s="38" t="s">
        <v>30</v>
      </c>
      <c r="B21" s="55">
        <v>35</v>
      </c>
      <c r="C21" s="55">
        <v>32.388269481403292</v>
      </c>
      <c r="D21" s="23">
        <f t="shared" si="6"/>
        <v>2.4511520414594859E-3</v>
      </c>
      <c r="E21" s="56">
        <v>46</v>
      </c>
      <c r="F21" s="56">
        <v>38.340579025361635</v>
      </c>
      <c r="G21" s="23">
        <f t="shared" si="7"/>
        <v>2.8678304239401495E-3</v>
      </c>
      <c r="H21" s="21">
        <f t="shared" si="4"/>
        <v>-11</v>
      </c>
      <c r="I21" s="42">
        <f t="shared" si="5"/>
        <v>50.189640365318418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9">
        <v>16108</v>
      </c>
      <c r="C24" s="59">
        <v>969.73037489809485</v>
      </c>
      <c r="D24" s="23">
        <f>B24/B$24</f>
        <v>1</v>
      </c>
      <c r="E24" s="60">
        <v>18718</v>
      </c>
      <c r="F24" s="60">
        <v>1260.0194442944123</v>
      </c>
      <c r="G24" s="23">
        <f>E24/E$24</f>
        <v>1</v>
      </c>
      <c r="H24" s="21">
        <f t="shared" ref="H24:H30" si="8">B24-E24</f>
        <v>-2610</v>
      </c>
      <c r="I24" s="42">
        <f t="shared" ref="I24:I30" si="9">((SQRT((C24/1.645)^2+(F24/1.645)^2)))*1.645</f>
        <v>1589.9767293894583</v>
      </c>
    </row>
    <row r="25" spans="1:9" ht="28.8" x14ac:dyDescent="0.3">
      <c r="A25" s="37" t="s">
        <v>25</v>
      </c>
      <c r="B25" s="59">
        <v>6300</v>
      </c>
      <c r="C25" s="59">
        <v>594.05386961116585</v>
      </c>
      <c r="D25" s="23">
        <f t="shared" ref="D25:D30" si="10">B25/B$24</f>
        <v>0.39111000744971441</v>
      </c>
      <c r="E25" s="60">
        <v>8749</v>
      </c>
      <c r="F25" s="60">
        <v>922.68196037421251</v>
      </c>
      <c r="G25" s="23">
        <f t="shared" ref="G25:G30" si="11">E25/E$24</f>
        <v>0.46741104818890905</v>
      </c>
      <c r="H25" s="21">
        <f t="shared" si="8"/>
        <v>-2449</v>
      </c>
      <c r="I25" s="42">
        <f t="shared" si="9"/>
        <v>1097.3796061527662</v>
      </c>
    </row>
    <row r="26" spans="1:9" ht="28.8" x14ac:dyDescent="0.3">
      <c r="A26" s="37" t="s">
        <v>26</v>
      </c>
      <c r="B26" s="59">
        <v>1187</v>
      </c>
      <c r="C26" s="59">
        <v>250.47754390364017</v>
      </c>
      <c r="D26" s="23">
        <f t="shared" si="10"/>
        <v>7.3690091879811279E-2</v>
      </c>
      <c r="E26" s="60">
        <v>1240</v>
      </c>
      <c r="F26" s="60">
        <v>290.66647553510529</v>
      </c>
      <c r="G26" s="23">
        <f t="shared" si="11"/>
        <v>6.6246393845496312E-2</v>
      </c>
      <c r="H26" s="21">
        <f t="shared" si="8"/>
        <v>-53</v>
      </c>
      <c r="I26" s="42">
        <f t="shared" si="9"/>
        <v>383.7004039612155</v>
      </c>
    </row>
    <row r="27" spans="1:9" ht="28.8" x14ac:dyDescent="0.3">
      <c r="A27" s="37" t="s">
        <v>27</v>
      </c>
      <c r="B27" s="59">
        <v>2688</v>
      </c>
      <c r="C27" s="59">
        <v>419.53903274903996</v>
      </c>
      <c r="D27" s="23">
        <f t="shared" si="10"/>
        <v>0.16687360317854483</v>
      </c>
      <c r="E27" s="60">
        <v>2201</v>
      </c>
      <c r="F27" s="60">
        <v>421.97867244684295</v>
      </c>
      <c r="G27" s="23">
        <f t="shared" si="11"/>
        <v>0.11758734907575595</v>
      </c>
      <c r="H27" s="21">
        <f t="shared" si="8"/>
        <v>487</v>
      </c>
      <c r="I27" s="42">
        <f t="shared" si="9"/>
        <v>595.04537642099194</v>
      </c>
    </row>
    <row r="28" spans="1:9" ht="28.8" x14ac:dyDescent="0.3">
      <c r="A28" s="37" t="s">
        <v>28</v>
      </c>
      <c r="B28" s="59">
        <v>3172</v>
      </c>
      <c r="C28" s="59">
        <v>440.64611651528253</v>
      </c>
      <c r="D28" s="23">
        <f t="shared" si="10"/>
        <v>0.19692078470325305</v>
      </c>
      <c r="E28" s="60">
        <v>2350</v>
      </c>
      <c r="F28" s="60">
        <v>447.08164802416121</v>
      </c>
      <c r="G28" s="23">
        <f t="shared" si="11"/>
        <v>0.12554760123944866</v>
      </c>
      <c r="H28" s="21">
        <f t="shared" si="8"/>
        <v>822</v>
      </c>
      <c r="I28" s="42">
        <f t="shared" si="9"/>
        <v>627.7348166224333</v>
      </c>
    </row>
    <row r="29" spans="1:9" x14ac:dyDescent="0.3">
      <c r="A29" s="37" t="s">
        <v>22</v>
      </c>
      <c r="B29" s="59">
        <v>932</v>
      </c>
      <c r="C29" s="59">
        <v>214.11912572210824</v>
      </c>
      <c r="D29" s="23">
        <f t="shared" si="10"/>
        <v>5.7859448721132356E-2</v>
      </c>
      <c r="E29" s="60">
        <v>1525</v>
      </c>
      <c r="F29" s="60">
        <v>289.76369682898513</v>
      </c>
      <c r="G29" s="23">
        <f t="shared" si="11"/>
        <v>8.1472379527727318E-2</v>
      </c>
      <c r="H29" s="21">
        <f t="shared" si="8"/>
        <v>-593</v>
      </c>
      <c r="I29" s="42">
        <f t="shared" si="9"/>
        <v>360.29154861028866</v>
      </c>
    </row>
    <row r="30" spans="1:9" x14ac:dyDescent="0.3">
      <c r="A30" s="44" t="s">
        <v>23</v>
      </c>
      <c r="B30" s="59">
        <v>1829</v>
      </c>
      <c r="C30" s="59">
        <v>329.71047905700544</v>
      </c>
      <c r="D30" s="32">
        <f t="shared" si="10"/>
        <v>0.11354606406754408</v>
      </c>
      <c r="E30" s="60">
        <v>2653</v>
      </c>
      <c r="F30" s="60">
        <v>435.78549769353265</v>
      </c>
      <c r="G30" s="32">
        <f t="shared" si="11"/>
        <v>0.14173522812266268</v>
      </c>
      <c r="H30" s="30">
        <f t="shared" si="8"/>
        <v>-824</v>
      </c>
      <c r="I30" s="42">
        <f t="shared" si="9"/>
        <v>546.45951359638707</v>
      </c>
    </row>
    <row r="31" spans="1:9" x14ac:dyDescent="0.3">
      <c r="B31" s="45"/>
      <c r="C31" s="45"/>
      <c r="E31" s="45"/>
      <c r="F31" s="45"/>
      <c r="I31" s="45"/>
    </row>
    <row r="32" spans="1:9" x14ac:dyDescent="0.3">
      <c r="A32" s="7" t="s">
        <v>33</v>
      </c>
    </row>
    <row r="33" spans="1:9" ht="30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Prince George's County</v>
      </c>
      <c r="B3" s="14" t="s">
        <v>10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50">
        <v>25812</v>
      </c>
      <c r="C8" s="50">
        <v>1319.4460959053993</v>
      </c>
      <c r="D8" s="23">
        <f t="shared" ref="D8" si="0">B8/B$8</f>
        <v>1</v>
      </c>
      <c r="E8" s="51">
        <v>16325</v>
      </c>
      <c r="F8" s="51">
        <v>1035.4144097896262</v>
      </c>
      <c r="G8" s="23">
        <f t="shared" ref="G8" si="1">E8/E$8</f>
        <v>1</v>
      </c>
      <c r="H8" s="41">
        <f t="shared" ref="H8:H12" si="2">B8-E8</f>
        <v>9487</v>
      </c>
      <c r="I8" s="42">
        <f t="shared" ref="I8:I12" si="3">((SQRT((C8/1.645)^2+(F8/1.645)^2)))*1.645</f>
        <v>1677.2063081207393</v>
      </c>
    </row>
    <row r="9" spans="1:9" x14ac:dyDescent="0.3">
      <c r="A9" s="37" t="s">
        <v>13</v>
      </c>
      <c r="B9" s="50">
        <v>15552</v>
      </c>
      <c r="C9" s="50">
        <v>1064.0991495156834</v>
      </c>
      <c r="D9" s="23">
        <f>B9/B$8</f>
        <v>0.60251046025104604</v>
      </c>
      <c r="E9" s="51">
        <v>8343</v>
      </c>
      <c r="F9" s="51">
        <v>751.29887528200106</v>
      </c>
      <c r="G9" s="23">
        <f>E9/E$8</f>
        <v>0.51105666156202145</v>
      </c>
      <c r="H9" s="41">
        <f t="shared" si="2"/>
        <v>7209</v>
      </c>
      <c r="I9" s="42">
        <f t="shared" si="3"/>
        <v>1302.596253641166</v>
      </c>
    </row>
    <row r="10" spans="1:9" x14ac:dyDescent="0.3">
      <c r="A10" s="37" t="s">
        <v>14</v>
      </c>
      <c r="B10" s="50">
        <v>2892</v>
      </c>
      <c r="C10" s="50">
        <v>410.65070315293502</v>
      </c>
      <c r="D10" s="23">
        <f>B10/B$8</f>
        <v>0.11204091120409113</v>
      </c>
      <c r="E10" s="51">
        <v>1652</v>
      </c>
      <c r="F10" s="51">
        <v>333.63902649420373</v>
      </c>
      <c r="G10" s="23">
        <f>E10/E$8</f>
        <v>0.10119448698315467</v>
      </c>
      <c r="H10" s="41">
        <f t="shared" si="2"/>
        <v>1240</v>
      </c>
      <c r="I10" s="42">
        <f t="shared" si="3"/>
        <v>529.10206954802197</v>
      </c>
    </row>
    <row r="11" spans="1:9" x14ac:dyDescent="0.3">
      <c r="A11" s="37" t="s">
        <v>15</v>
      </c>
      <c r="B11" s="50">
        <v>636</v>
      </c>
      <c r="C11" s="50">
        <v>167.62756336593333</v>
      </c>
      <c r="D11" s="23">
        <f>B11/B$8</f>
        <v>2.4639702463970247E-2</v>
      </c>
      <c r="E11" s="51">
        <v>630</v>
      </c>
      <c r="F11" s="51">
        <v>200.29727906289691</v>
      </c>
      <c r="G11" s="23">
        <f>E11/E$8</f>
        <v>3.8591117917304747E-2</v>
      </c>
      <c r="H11" s="41">
        <f t="shared" si="2"/>
        <v>6</v>
      </c>
      <c r="I11" s="42">
        <f t="shared" si="3"/>
        <v>261.18575765152281</v>
      </c>
    </row>
    <row r="12" spans="1:9" x14ac:dyDescent="0.3">
      <c r="A12" s="38" t="s">
        <v>16</v>
      </c>
      <c r="B12" s="50">
        <v>6732</v>
      </c>
      <c r="C12" s="50">
        <v>641.7928014554227</v>
      </c>
      <c r="D12" s="23">
        <f>B12/B$8</f>
        <v>0.26080892608089262</v>
      </c>
      <c r="E12" s="51">
        <v>5700</v>
      </c>
      <c r="F12" s="51">
        <v>596.82409468787364</v>
      </c>
      <c r="G12" s="23">
        <f>E12/E$8</f>
        <v>0.34915773353751917</v>
      </c>
      <c r="H12" s="41">
        <f t="shared" si="2"/>
        <v>1032</v>
      </c>
      <c r="I12" s="42">
        <f t="shared" si="3"/>
        <v>876.41143306097956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7">
        <v>22608</v>
      </c>
      <c r="C15" s="57">
        <v>1183.9159598552592</v>
      </c>
      <c r="D15" s="23">
        <f>B15/B$15</f>
        <v>1</v>
      </c>
      <c r="E15" s="58">
        <v>13063</v>
      </c>
      <c r="F15" s="58">
        <v>898.40135796869765</v>
      </c>
      <c r="G15" s="23">
        <f>E15/E$15</f>
        <v>1</v>
      </c>
      <c r="H15" s="21">
        <f t="shared" ref="H15:H21" si="4">B15-E15</f>
        <v>9545</v>
      </c>
      <c r="I15" s="27">
        <f t="shared" ref="I15:I21" si="5">((SQRT((C15/1.645)^2+(F15/1.645)^2)))*1.645</f>
        <v>1486.1971605409558</v>
      </c>
    </row>
    <row r="16" spans="1:9" x14ac:dyDescent="0.3">
      <c r="A16" s="37" t="s">
        <v>17</v>
      </c>
      <c r="B16" s="57">
        <v>7031</v>
      </c>
      <c r="C16" s="57">
        <v>676.35271863133653</v>
      </c>
      <c r="D16" s="23">
        <f>B16/B$15</f>
        <v>0.3109961075725407</v>
      </c>
      <c r="E16" s="58">
        <v>5058</v>
      </c>
      <c r="F16" s="58">
        <v>571.62225289084051</v>
      </c>
      <c r="G16" s="23">
        <f>E16/E$15</f>
        <v>0.38720048993339967</v>
      </c>
      <c r="H16" s="21">
        <f t="shared" si="4"/>
        <v>1973</v>
      </c>
      <c r="I16" s="27">
        <f t="shared" si="5"/>
        <v>885.55349923084805</v>
      </c>
    </row>
    <row r="17" spans="1:9" x14ac:dyDescent="0.3">
      <c r="A17" s="37" t="s">
        <v>18</v>
      </c>
      <c r="B17" s="57">
        <v>5440</v>
      </c>
      <c r="C17" s="57">
        <v>568.78642740487396</v>
      </c>
      <c r="D17" s="23">
        <f t="shared" ref="D17:D21" si="6">B17/B$15</f>
        <v>0.24062278839348902</v>
      </c>
      <c r="E17" s="58">
        <v>2263</v>
      </c>
      <c r="F17" s="58">
        <v>349.42094957228881</v>
      </c>
      <c r="G17" s="23">
        <f t="shared" ref="G17:G21" si="7">E17/E$15</f>
        <v>0.17323738804256297</v>
      </c>
      <c r="H17" s="21">
        <f t="shared" si="4"/>
        <v>3177</v>
      </c>
      <c r="I17" s="27">
        <f t="shared" si="5"/>
        <v>667.54250800978957</v>
      </c>
    </row>
    <row r="18" spans="1:9" x14ac:dyDescent="0.3">
      <c r="A18" s="37" t="s">
        <v>19</v>
      </c>
      <c r="B18" s="57">
        <v>6668</v>
      </c>
      <c r="C18" s="57">
        <v>643.52311535794877</v>
      </c>
      <c r="D18" s="23">
        <f t="shared" si="6"/>
        <v>0.29493984430290165</v>
      </c>
      <c r="E18" s="58">
        <v>3744</v>
      </c>
      <c r="F18" s="58">
        <v>494.25904139428746</v>
      </c>
      <c r="G18" s="23">
        <f t="shared" si="7"/>
        <v>0.28661103881191152</v>
      </c>
      <c r="H18" s="21">
        <f t="shared" si="4"/>
        <v>2924</v>
      </c>
      <c r="I18" s="27">
        <f t="shared" si="5"/>
        <v>811.42713782569524</v>
      </c>
    </row>
    <row r="19" spans="1:9" x14ac:dyDescent="0.3">
      <c r="A19" s="38" t="s">
        <v>20</v>
      </c>
      <c r="B19" s="57">
        <v>1893</v>
      </c>
      <c r="C19" s="57">
        <v>335.94344762176871</v>
      </c>
      <c r="D19" s="23">
        <f t="shared" si="6"/>
        <v>8.3731422505307851E-2</v>
      </c>
      <c r="E19" s="58">
        <v>890</v>
      </c>
      <c r="F19" s="58">
        <v>242.35717443475855</v>
      </c>
      <c r="G19" s="23">
        <f t="shared" si="7"/>
        <v>6.8131363392788788E-2</v>
      </c>
      <c r="H19" s="21">
        <f t="shared" si="4"/>
        <v>1003</v>
      </c>
      <c r="I19" s="27">
        <f t="shared" si="5"/>
        <v>414.24026844332752</v>
      </c>
    </row>
    <row r="20" spans="1:9" x14ac:dyDescent="0.3">
      <c r="A20" s="38" t="s">
        <v>21</v>
      </c>
      <c r="B20" s="57">
        <v>1301</v>
      </c>
      <c r="C20" s="57">
        <v>289.2922397853078</v>
      </c>
      <c r="D20" s="23">
        <f t="shared" si="6"/>
        <v>5.754600141542817E-2</v>
      </c>
      <c r="E20" s="58">
        <v>741</v>
      </c>
      <c r="F20" s="58">
        <v>177.52746266423119</v>
      </c>
      <c r="G20" s="23">
        <f t="shared" si="7"/>
        <v>5.672510143152415E-2</v>
      </c>
      <c r="H20" s="21">
        <f t="shared" si="4"/>
        <v>560</v>
      </c>
      <c r="I20" s="27">
        <f t="shared" si="5"/>
        <v>339.42009368922169</v>
      </c>
    </row>
    <row r="21" spans="1:9" x14ac:dyDescent="0.3">
      <c r="A21" s="38" t="s">
        <v>30</v>
      </c>
      <c r="B21" s="57">
        <v>275</v>
      </c>
      <c r="C21" s="57">
        <v>100.07996802557442</v>
      </c>
      <c r="D21" s="23">
        <f t="shared" si="6"/>
        <v>1.2163835810332625E-2</v>
      </c>
      <c r="E21" s="58">
        <v>367</v>
      </c>
      <c r="F21" s="58">
        <v>154.05518491761322</v>
      </c>
      <c r="G21" s="23">
        <f t="shared" si="7"/>
        <v>2.8094618387812905E-2</v>
      </c>
      <c r="H21" s="21">
        <f t="shared" si="4"/>
        <v>-92</v>
      </c>
      <c r="I21" s="27">
        <f t="shared" si="5"/>
        <v>183.70900903330786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61">
        <v>25812</v>
      </c>
      <c r="C24" s="61">
        <v>1268.2334170017757</v>
      </c>
      <c r="D24" s="23">
        <f>B24/B$24</f>
        <v>1</v>
      </c>
      <c r="E24" s="62">
        <v>16325</v>
      </c>
      <c r="F24" s="62">
        <v>1024.6233454299195</v>
      </c>
      <c r="G24" s="23">
        <f>E24/E$24</f>
        <v>1</v>
      </c>
      <c r="H24" s="21">
        <f>B24-E24</f>
        <v>9487</v>
      </c>
      <c r="I24" s="27">
        <f t="shared" ref="I24:I30" si="8">((SQRT((C24/1.645)^2+(F24/1.645)^2)))*1.645</f>
        <v>1630.4198845696162</v>
      </c>
    </row>
    <row r="25" spans="1:9" ht="28.8" x14ac:dyDescent="0.3">
      <c r="A25" s="37" t="s">
        <v>25</v>
      </c>
      <c r="B25" s="61">
        <v>10762</v>
      </c>
      <c r="C25" s="61">
        <v>881.40909911345932</v>
      </c>
      <c r="D25" s="23">
        <f t="shared" ref="D25:D30" si="9">B25/B$24</f>
        <v>0.4169378583604525</v>
      </c>
      <c r="E25" s="62">
        <v>5965</v>
      </c>
      <c r="F25" s="62">
        <v>632.55987858858066</v>
      </c>
      <c r="G25" s="23">
        <f t="shared" ref="G25:G30" si="10">E25/E$24</f>
        <v>0.36539050535987749</v>
      </c>
      <c r="H25" s="21">
        <f t="shared" ref="H25:H30" si="11">B25-E25</f>
        <v>4797</v>
      </c>
      <c r="I25" s="27">
        <f t="shared" si="8"/>
        <v>1084.9027606195866</v>
      </c>
    </row>
    <row r="26" spans="1:9" ht="28.8" x14ac:dyDescent="0.3">
      <c r="A26" s="37" t="s">
        <v>26</v>
      </c>
      <c r="B26" s="61">
        <v>1551</v>
      </c>
      <c r="C26" s="61">
        <v>302.39708993308784</v>
      </c>
      <c r="D26" s="23">
        <f t="shared" si="9"/>
        <v>6.0088331008833103E-2</v>
      </c>
      <c r="E26" s="62">
        <v>776</v>
      </c>
      <c r="F26" s="62">
        <v>201.56636624198987</v>
      </c>
      <c r="G26" s="23">
        <f t="shared" si="10"/>
        <v>4.7534456355283305E-2</v>
      </c>
      <c r="H26" s="21">
        <f t="shared" si="11"/>
        <v>775</v>
      </c>
      <c r="I26" s="27">
        <f t="shared" si="8"/>
        <v>363.41849154934317</v>
      </c>
    </row>
    <row r="27" spans="1:9" ht="28.8" x14ac:dyDescent="0.3">
      <c r="A27" s="37" t="s">
        <v>27</v>
      </c>
      <c r="B27" s="61">
        <v>4261</v>
      </c>
      <c r="C27" s="61">
        <v>480.71405221815604</v>
      </c>
      <c r="D27" s="23">
        <f t="shared" si="9"/>
        <v>0.16507825817449248</v>
      </c>
      <c r="E27" s="62">
        <v>2944</v>
      </c>
      <c r="F27" s="62">
        <v>417.30085070605833</v>
      </c>
      <c r="G27" s="23">
        <f t="shared" si="10"/>
        <v>0.18033690658499235</v>
      </c>
      <c r="H27" s="21">
        <f t="shared" si="11"/>
        <v>1317</v>
      </c>
      <c r="I27" s="27">
        <f t="shared" si="8"/>
        <v>636.57364067325318</v>
      </c>
    </row>
    <row r="28" spans="1:9" ht="28.8" x14ac:dyDescent="0.3">
      <c r="A28" s="37" t="s">
        <v>28</v>
      </c>
      <c r="B28" s="61">
        <v>3623</v>
      </c>
      <c r="C28" s="61">
        <v>449.36733303612533</v>
      </c>
      <c r="D28" s="23">
        <f t="shared" si="9"/>
        <v>0.14036107236944056</v>
      </c>
      <c r="E28" s="62">
        <v>2133</v>
      </c>
      <c r="F28" s="62">
        <v>358.99303614415703</v>
      </c>
      <c r="G28" s="23">
        <f t="shared" si="10"/>
        <v>0.13065849923430323</v>
      </c>
      <c r="H28" s="21">
        <f t="shared" si="11"/>
        <v>1490</v>
      </c>
      <c r="I28" s="27">
        <f t="shared" si="8"/>
        <v>575.15823909598998</v>
      </c>
    </row>
    <row r="29" spans="1:9" x14ac:dyDescent="0.3">
      <c r="A29" s="37" t="s">
        <v>22</v>
      </c>
      <c r="B29" s="61">
        <v>2411</v>
      </c>
      <c r="C29" s="61">
        <v>363.36758248363316</v>
      </c>
      <c r="D29" s="23">
        <f t="shared" si="9"/>
        <v>9.3406167673950102E-2</v>
      </c>
      <c r="E29" s="62">
        <v>1731</v>
      </c>
      <c r="F29" s="62">
        <v>339.53203088957611</v>
      </c>
      <c r="G29" s="23">
        <f t="shared" si="10"/>
        <v>0.10603369065849924</v>
      </c>
      <c r="H29" s="21">
        <f t="shared" si="11"/>
        <v>680</v>
      </c>
      <c r="I29" s="27">
        <f t="shared" si="8"/>
        <v>497.31076803141912</v>
      </c>
    </row>
    <row r="30" spans="1:9" x14ac:dyDescent="0.3">
      <c r="A30" s="44" t="s">
        <v>23</v>
      </c>
      <c r="B30" s="61">
        <v>3204</v>
      </c>
      <c r="C30" s="61">
        <v>418.3742343883045</v>
      </c>
      <c r="D30" s="23">
        <f t="shared" si="9"/>
        <v>0.12412831241283125</v>
      </c>
      <c r="E30" s="62">
        <v>2776</v>
      </c>
      <c r="F30" s="62">
        <v>436.79972527463883</v>
      </c>
      <c r="G30" s="32">
        <f t="shared" si="10"/>
        <v>0.17004594180704441</v>
      </c>
      <c r="H30" s="30">
        <f t="shared" si="11"/>
        <v>428</v>
      </c>
      <c r="I30" s="33">
        <f t="shared" si="8"/>
        <v>604.83964817131482</v>
      </c>
    </row>
    <row r="31" spans="1:9" x14ac:dyDescent="0.3">
      <c r="B31" s="45"/>
      <c r="C31" s="45"/>
      <c r="D31" s="45"/>
      <c r="E31" s="45"/>
      <c r="F31" s="45"/>
    </row>
    <row r="32" spans="1:9" x14ac:dyDescent="0.3">
      <c r="A32" s="7" t="s">
        <v>34</v>
      </c>
    </row>
    <row r="33" spans="1:9" ht="28.2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Prince George's County</v>
      </c>
      <c r="B3" s="14" t="s">
        <v>7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52">
        <v>5554</v>
      </c>
      <c r="C8" s="52">
        <v>715.80933215486925</v>
      </c>
      <c r="D8" s="23">
        <f>IF(B8=0,0,B8/B$8)</f>
        <v>1</v>
      </c>
      <c r="E8" s="47">
        <v>0</v>
      </c>
      <c r="F8" s="47">
        <v>0</v>
      </c>
      <c r="G8" s="23">
        <v>0</v>
      </c>
      <c r="H8" s="41">
        <f t="shared" ref="H8:H12" si="0">B8-E8</f>
        <v>5554</v>
      </c>
      <c r="I8" s="42">
        <f t="shared" ref="I8:I12" si="1">((SQRT((C8/1.645)^2+(F8/1.645)^2)))*1.645</f>
        <v>715.80933215486925</v>
      </c>
    </row>
    <row r="9" spans="1:9" x14ac:dyDescent="0.3">
      <c r="A9" s="37" t="s">
        <v>13</v>
      </c>
      <c r="B9" s="52">
        <v>2700</v>
      </c>
      <c r="C9" s="52">
        <v>526.39528873271661</v>
      </c>
      <c r="D9" s="23">
        <f t="shared" ref="D9:D12" si="2">IF(B9=0,0,B9/B$8)</f>
        <v>0.48613611811307167</v>
      </c>
      <c r="E9" s="47">
        <v>0</v>
      </c>
      <c r="F9" s="47">
        <v>0</v>
      </c>
      <c r="G9" s="23">
        <v>0</v>
      </c>
      <c r="H9" s="41">
        <f t="shared" si="0"/>
        <v>2700</v>
      </c>
      <c r="I9" s="42">
        <f t="shared" si="1"/>
        <v>526.39528873271661</v>
      </c>
    </row>
    <row r="10" spans="1:9" x14ac:dyDescent="0.3">
      <c r="A10" s="37" t="s">
        <v>14</v>
      </c>
      <c r="B10" s="52">
        <v>696</v>
      </c>
      <c r="C10" s="52">
        <v>237.80874668523023</v>
      </c>
      <c r="D10" s="23">
        <f t="shared" si="2"/>
        <v>0.12531508822470291</v>
      </c>
      <c r="E10" s="47">
        <v>0</v>
      </c>
      <c r="F10" s="47">
        <v>0</v>
      </c>
      <c r="G10" s="23">
        <v>0</v>
      </c>
      <c r="H10" s="41">
        <f t="shared" si="0"/>
        <v>696</v>
      </c>
      <c r="I10" s="42">
        <f>((SQRT((C10/1.645)^2+(F10/1.645)^2)))*1.645</f>
        <v>237.80874668523023</v>
      </c>
    </row>
    <row r="11" spans="1:9" x14ac:dyDescent="0.3">
      <c r="A11" s="37" t="s">
        <v>15</v>
      </c>
      <c r="B11" s="52">
        <v>94</v>
      </c>
      <c r="C11" s="52">
        <v>73.498299300051841</v>
      </c>
      <c r="D11" s="23">
        <f t="shared" si="2"/>
        <v>1.6924738926899531E-2</v>
      </c>
      <c r="E11" s="47">
        <v>0</v>
      </c>
      <c r="F11" s="47">
        <v>0</v>
      </c>
      <c r="G11" s="23">
        <v>0</v>
      </c>
      <c r="H11" s="41">
        <f t="shared" si="0"/>
        <v>94</v>
      </c>
      <c r="I11" s="42">
        <f>((SQRT((C11/1.645)^2+(F11/1.645)^2)))*1.645</f>
        <v>73.498299300051841</v>
      </c>
    </row>
    <row r="12" spans="1:9" x14ac:dyDescent="0.3">
      <c r="A12" s="38" t="s">
        <v>16</v>
      </c>
      <c r="B12" s="52">
        <v>2064</v>
      </c>
      <c r="C12" s="52">
        <v>416.33640244398515</v>
      </c>
      <c r="D12" s="23">
        <f t="shared" si="2"/>
        <v>0.37162405473532589</v>
      </c>
      <c r="E12" s="47">
        <v>0</v>
      </c>
      <c r="F12" s="47">
        <v>0</v>
      </c>
      <c r="G12" s="23">
        <v>0</v>
      </c>
      <c r="H12" s="41">
        <f t="shared" si="0"/>
        <v>2064</v>
      </c>
      <c r="I12" s="42">
        <f t="shared" si="1"/>
        <v>416.33640244398515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3">
        <v>3765</v>
      </c>
      <c r="C15" s="53">
        <v>568.27546137414731</v>
      </c>
      <c r="D15" s="23">
        <f>IF(B15=0,0,B15/B$15)</f>
        <v>1</v>
      </c>
      <c r="E15" s="47">
        <v>0</v>
      </c>
      <c r="F15" s="47">
        <v>0</v>
      </c>
      <c r="G15" s="23">
        <v>0</v>
      </c>
      <c r="H15" s="21">
        <f t="shared" ref="H15:H21" si="3">B15-E15</f>
        <v>3765</v>
      </c>
      <c r="I15" s="27">
        <f t="shared" ref="I15:I21" si="4">((SQRT((C15/1.645)^2+(F15/1.645)^2)))*1.645</f>
        <v>568.27546137414731</v>
      </c>
    </row>
    <row r="16" spans="1:9" x14ac:dyDescent="0.3">
      <c r="A16" s="37" t="s">
        <v>17</v>
      </c>
      <c r="B16" s="53">
        <v>1494</v>
      </c>
      <c r="C16" s="53">
        <v>306.78005150270121</v>
      </c>
      <c r="D16" s="23">
        <f t="shared" ref="D16:D21" si="5">IF(B16=0,0,B16/B$15)</f>
        <v>0.39681274900398406</v>
      </c>
      <c r="E16" s="47">
        <v>0</v>
      </c>
      <c r="F16" s="47">
        <v>0</v>
      </c>
      <c r="G16" s="23">
        <v>0</v>
      </c>
      <c r="H16" s="21">
        <f t="shared" si="3"/>
        <v>1494</v>
      </c>
      <c r="I16" s="27">
        <f t="shared" si="4"/>
        <v>306.78005150270121</v>
      </c>
    </row>
    <row r="17" spans="1:9" x14ac:dyDescent="0.3">
      <c r="A17" s="37" t="s">
        <v>18</v>
      </c>
      <c r="B17" s="53">
        <v>837</v>
      </c>
      <c r="C17" s="53">
        <v>357.4269156065335</v>
      </c>
      <c r="D17" s="23">
        <f t="shared" si="5"/>
        <v>0.22231075697211156</v>
      </c>
      <c r="E17" s="47">
        <v>0</v>
      </c>
      <c r="F17" s="47">
        <v>0</v>
      </c>
      <c r="G17" s="23">
        <v>0</v>
      </c>
      <c r="H17" s="21">
        <f t="shared" si="3"/>
        <v>837</v>
      </c>
      <c r="I17" s="27">
        <f t="shared" si="4"/>
        <v>357.4269156065335</v>
      </c>
    </row>
    <row r="18" spans="1:9" x14ac:dyDescent="0.3">
      <c r="A18" s="37" t="s">
        <v>19</v>
      </c>
      <c r="B18" s="53">
        <v>774</v>
      </c>
      <c r="C18" s="53">
        <v>241.95454118490935</v>
      </c>
      <c r="D18" s="23">
        <f t="shared" si="5"/>
        <v>0.20557768924302788</v>
      </c>
      <c r="E18" s="47">
        <v>0</v>
      </c>
      <c r="F18" s="47">
        <v>0</v>
      </c>
      <c r="G18" s="23">
        <v>0</v>
      </c>
      <c r="H18" s="21">
        <f t="shared" si="3"/>
        <v>774</v>
      </c>
      <c r="I18" s="27">
        <f t="shared" si="4"/>
        <v>241.95454118490935</v>
      </c>
    </row>
    <row r="19" spans="1:9" x14ac:dyDescent="0.3">
      <c r="A19" s="38" t="s">
        <v>20</v>
      </c>
      <c r="B19" s="53">
        <v>337</v>
      </c>
      <c r="C19" s="53">
        <v>146.17113258095799</v>
      </c>
      <c r="D19" s="23">
        <f t="shared" si="5"/>
        <v>8.9508632138114205E-2</v>
      </c>
      <c r="E19" s="47">
        <v>0</v>
      </c>
      <c r="F19" s="47">
        <v>0</v>
      </c>
      <c r="G19" s="23">
        <v>0</v>
      </c>
      <c r="H19" s="21">
        <f t="shared" si="3"/>
        <v>337</v>
      </c>
      <c r="I19" s="27">
        <f t="shared" si="4"/>
        <v>146.17113258095799</v>
      </c>
    </row>
    <row r="20" spans="1:9" x14ac:dyDescent="0.3">
      <c r="A20" s="38" t="s">
        <v>21</v>
      </c>
      <c r="B20" s="53">
        <v>315</v>
      </c>
      <c r="C20" s="53">
        <v>144.97241116847027</v>
      </c>
      <c r="D20" s="23">
        <f t="shared" si="5"/>
        <v>8.3665338645418322E-2</v>
      </c>
      <c r="E20" s="47">
        <v>0</v>
      </c>
      <c r="F20" s="47">
        <v>0</v>
      </c>
      <c r="G20" s="23">
        <v>0</v>
      </c>
      <c r="H20" s="21">
        <f t="shared" si="3"/>
        <v>315</v>
      </c>
      <c r="I20" s="27">
        <f t="shared" si="4"/>
        <v>144.97241116847027</v>
      </c>
    </row>
    <row r="21" spans="1:9" x14ac:dyDescent="0.3">
      <c r="A21" s="38" t="s">
        <v>30</v>
      </c>
      <c r="B21" s="53">
        <v>8</v>
      </c>
      <c r="C21" s="53">
        <v>12</v>
      </c>
      <c r="D21" s="23">
        <f t="shared" si="5"/>
        <v>2.1248339973439574E-3</v>
      </c>
      <c r="E21" s="47">
        <v>0</v>
      </c>
      <c r="F21" s="47">
        <v>0</v>
      </c>
      <c r="G21" s="23">
        <v>0</v>
      </c>
      <c r="H21" s="21">
        <f t="shared" si="3"/>
        <v>8</v>
      </c>
      <c r="I21" s="27">
        <f t="shared" si="4"/>
        <v>12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4">
        <v>5554</v>
      </c>
      <c r="C24" s="54">
        <v>693.83715668735988</v>
      </c>
      <c r="D24" s="23">
        <f>IF(B24=0,0,B24/B$24)</f>
        <v>1</v>
      </c>
      <c r="E24" s="47">
        <v>0</v>
      </c>
      <c r="F24" s="47">
        <v>0</v>
      </c>
      <c r="G24" s="23">
        <v>0</v>
      </c>
      <c r="H24" s="21">
        <f t="shared" ref="H24:H30" si="6">B24-E24</f>
        <v>5554</v>
      </c>
      <c r="I24" s="27">
        <f t="shared" ref="I24:I30" si="7">((SQRT((C24/1.645)^2+(F24/1.645)^2)))*1.645</f>
        <v>693.83715668735988</v>
      </c>
    </row>
    <row r="25" spans="1:9" ht="28.8" x14ac:dyDescent="0.3">
      <c r="A25" s="37" t="s">
        <v>25</v>
      </c>
      <c r="B25" s="54">
        <v>1235</v>
      </c>
      <c r="C25" s="54">
        <v>316.88325926119859</v>
      </c>
      <c r="D25" s="23">
        <f t="shared" ref="D25:D30" si="8">IF(B25=0,0,B25/B$24)</f>
        <v>0.22236226143320129</v>
      </c>
      <c r="E25" s="47">
        <v>0</v>
      </c>
      <c r="F25" s="47">
        <v>0</v>
      </c>
      <c r="G25" s="23">
        <v>0</v>
      </c>
      <c r="H25" s="21">
        <f t="shared" si="6"/>
        <v>1235</v>
      </c>
      <c r="I25" s="27">
        <f t="shared" si="7"/>
        <v>316.88325926119859</v>
      </c>
    </row>
    <row r="26" spans="1:9" ht="28.8" x14ac:dyDescent="0.3">
      <c r="A26" s="37" t="s">
        <v>26</v>
      </c>
      <c r="B26" s="54">
        <v>202</v>
      </c>
      <c r="C26" s="54">
        <v>91.695147090781205</v>
      </c>
      <c r="D26" s="23">
        <f t="shared" si="8"/>
        <v>3.6370183651422396E-2</v>
      </c>
      <c r="E26" s="47">
        <v>0</v>
      </c>
      <c r="F26" s="47">
        <v>0</v>
      </c>
      <c r="G26" s="23">
        <v>0</v>
      </c>
      <c r="H26" s="21">
        <f t="shared" si="6"/>
        <v>202</v>
      </c>
      <c r="I26" s="27">
        <f t="shared" si="7"/>
        <v>91.695147090781205</v>
      </c>
    </row>
    <row r="27" spans="1:9" ht="28.8" x14ac:dyDescent="0.3">
      <c r="A27" s="37" t="s">
        <v>27</v>
      </c>
      <c r="B27" s="54">
        <v>1293</v>
      </c>
      <c r="C27" s="54">
        <v>401.35769582754983</v>
      </c>
      <c r="D27" s="23">
        <f t="shared" si="8"/>
        <v>0.23280518545192655</v>
      </c>
      <c r="E27" s="47">
        <v>0</v>
      </c>
      <c r="F27" s="47">
        <v>0</v>
      </c>
      <c r="G27" s="23">
        <v>0</v>
      </c>
      <c r="H27" s="21">
        <f t="shared" si="6"/>
        <v>1293</v>
      </c>
      <c r="I27" s="27">
        <f t="shared" si="7"/>
        <v>401.35769582754983</v>
      </c>
    </row>
    <row r="28" spans="1:9" ht="28.8" x14ac:dyDescent="0.3">
      <c r="A28" s="37" t="s">
        <v>28</v>
      </c>
      <c r="B28" s="54">
        <v>601</v>
      </c>
      <c r="C28" s="54">
        <v>203.03201717955716</v>
      </c>
      <c r="D28" s="23">
        <f t="shared" si="8"/>
        <v>0.10821029888368744</v>
      </c>
      <c r="E28" s="47">
        <v>0</v>
      </c>
      <c r="F28" s="47">
        <v>0</v>
      </c>
      <c r="G28" s="23">
        <v>0</v>
      </c>
      <c r="H28" s="21">
        <f t="shared" si="6"/>
        <v>601</v>
      </c>
      <c r="I28" s="27">
        <f t="shared" si="7"/>
        <v>203.03201717955716</v>
      </c>
    </row>
    <row r="29" spans="1:9" x14ac:dyDescent="0.3">
      <c r="A29" s="37" t="s">
        <v>22</v>
      </c>
      <c r="B29" s="54">
        <v>434</v>
      </c>
      <c r="C29" s="54">
        <v>153.39491516996253</v>
      </c>
      <c r="D29" s="23">
        <f t="shared" si="8"/>
        <v>7.8141879726323374E-2</v>
      </c>
      <c r="E29" s="47">
        <v>0</v>
      </c>
      <c r="F29" s="47">
        <v>0</v>
      </c>
      <c r="G29" s="23">
        <v>0</v>
      </c>
      <c r="H29" s="21">
        <f t="shared" si="6"/>
        <v>434</v>
      </c>
      <c r="I29" s="27">
        <f t="shared" si="7"/>
        <v>153.39491516996253</v>
      </c>
    </row>
    <row r="30" spans="1:9" x14ac:dyDescent="0.3">
      <c r="A30" s="44" t="s">
        <v>23</v>
      </c>
      <c r="B30" s="54">
        <v>1789</v>
      </c>
      <c r="C30" s="54">
        <v>383.0757105325265</v>
      </c>
      <c r="D30" s="23">
        <f t="shared" si="8"/>
        <v>0.32211019085343895</v>
      </c>
      <c r="E30" s="47">
        <v>0</v>
      </c>
      <c r="F30" s="47">
        <v>0</v>
      </c>
      <c r="G30" s="32">
        <v>0</v>
      </c>
      <c r="H30" s="30">
        <f t="shared" si="6"/>
        <v>1789</v>
      </c>
      <c r="I30" s="33">
        <f t="shared" si="7"/>
        <v>383.0757105325265</v>
      </c>
    </row>
    <row r="31" spans="1:9" x14ac:dyDescent="0.3">
      <c r="A31" s="46"/>
      <c r="B31" s="45"/>
      <c r="C31" s="45"/>
      <c r="D31" s="45"/>
      <c r="E31" s="45"/>
      <c r="F31" s="45"/>
      <c r="G31" s="46"/>
      <c r="H31" s="46"/>
      <c r="I31" s="46"/>
    </row>
    <row r="32" spans="1:9" x14ac:dyDescent="0.3">
      <c r="A32" s="7" t="s">
        <v>35</v>
      </c>
    </row>
    <row r="33" spans="1:9" ht="28.8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A4FDA7-AE79-4F9A-BFE6-FB157BF66CA3}"/>
</file>

<file path=customXml/itemProps2.xml><?xml version="1.0" encoding="utf-8"?>
<ds:datastoreItem xmlns:ds="http://schemas.openxmlformats.org/officeDocument/2006/customXml" ds:itemID="{29F71032-D11D-41DD-A042-C4741C9303F2}"/>
</file>

<file path=customXml/itemProps3.xml><?xml version="1.0" encoding="utf-8"?>
<ds:datastoreItem xmlns:ds="http://schemas.openxmlformats.org/officeDocument/2006/customXml" ds:itemID="{79177D41-1DBE-4C9A-9A83-8E3F79662C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2014-10-14T20:47:25Z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