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36" windowWidth="15012" windowHeight="8232"/>
  </bookViews>
  <sheets>
    <sheet name="Total" sheetId="1" r:id="rId1"/>
    <sheet name="Intra" sheetId="5" r:id="rId2"/>
    <sheet name="Inter" sheetId="6" r:id="rId3"/>
    <sheet name="Foreign" sheetId="7" r:id="rId4"/>
  </sheets>
  <definedNames>
    <definedName name="_xlnm.Print_Area" localSheetId="3">Foreign!$A$3:$I$36</definedName>
    <definedName name="_xlnm.Print_Area" localSheetId="2">Inter!$A$3:$J$36</definedName>
    <definedName name="_xlnm.Print_Area" localSheetId="1">Intra!$A$3:$I$36</definedName>
    <definedName name="_xlnm.Print_Area" localSheetId="0">Total!$A$3:$I$37</definedName>
  </definedNames>
  <calcPr calcId="145621"/>
</workbook>
</file>

<file path=xl/calcChain.xml><?xml version="1.0" encoding="utf-8"?>
<calcChain xmlns="http://schemas.openxmlformats.org/spreadsheetml/2006/main">
  <c r="B8" i="1" l="1"/>
  <c r="C8" i="1"/>
  <c r="B9" i="1"/>
  <c r="C9" i="1"/>
  <c r="B10" i="1"/>
  <c r="C10" i="1"/>
  <c r="B11" i="1"/>
  <c r="C11" i="1"/>
  <c r="B12" i="1"/>
  <c r="C12" i="1"/>
  <c r="E8" i="1"/>
  <c r="F8" i="1"/>
  <c r="E9" i="1"/>
  <c r="F9" i="1"/>
  <c r="E10" i="1"/>
  <c r="F10" i="1"/>
  <c r="E11" i="1"/>
  <c r="F11" i="1"/>
  <c r="E12" i="1"/>
  <c r="F12" i="1"/>
  <c r="D25" i="7"/>
  <c r="D26" i="7"/>
  <c r="D27" i="7"/>
  <c r="D28" i="7"/>
  <c r="D29" i="7"/>
  <c r="D30" i="7"/>
  <c r="D24" i="7"/>
  <c r="D16" i="7"/>
  <c r="D17" i="7"/>
  <c r="D18" i="7"/>
  <c r="D19" i="7"/>
  <c r="D20" i="7"/>
  <c r="D21" i="7"/>
  <c r="D15" i="7"/>
  <c r="D9" i="7"/>
  <c r="D10" i="7"/>
  <c r="D11" i="7"/>
  <c r="D12" i="7"/>
  <c r="D8" i="7"/>
  <c r="I30" i="5" l="1"/>
  <c r="I29" i="5"/>
  <c r="I28" i="5"/>
  <c r="I27" i="5"/>
  <c r="I26" i="5"/>
  <c r="I25" i="5"/>
  <c r="I24" i="5"/>
  <c r="I21" i="5"/>
  <c r="I20" i="5"/>
  <c r="I19" i="5"/>
  <c r="I18" i="5"/>
  <c r="I17" i="5"/>
  <c r="I16" i="5"/>
  <c r="I15" i="5"/>
  <c r="A3" i="5"/>
  <c r="I12" i="7"/>
  <c r="H12" i="7"/>
  <c r="I11" i="7"/>
  <c r="H11" i="7"/>
  <c r="I10" i="7"/>
  <c r="H10" i="7"/>
  <c r="I9" i="7"/>
  <c r="H9" i="7"/>
  <c r="I8" i="7"/>
  <c r="H8" i="7"/>
  <c r="D8" i="6"/>
  <c r="G8" i="6"/>
  <c r="H8" i="6"/>
  <c r="I8" i="6"/>
  <c r="D9" i="6"/>
  <c r="G9" i="6"/>
  <c r="H9" i="6"/>
  <c r="I9" i="6"/>
  <c r="D10" i="6"/>
  <c r="G10" i="6"/>
  <c r="H10" i="6"/>
  <c r="I10" i="6"/>
  <c r="D11" i="6"/>
  <c r="G11" i="6"/>
  <c r="H11" i="6"/>
  <c r="I11" i="6"/>
  <c r="D12" i="6"/>
  <c r="G12" i="6"/>
  <c r="H12" i="6"/>
  <c r="I12" i="6"/>
  <c r="I12" i="5"/>
  <c r="H12" i="5"/>
  <c r="G12" i="5"/>
  <c r="D12" i="5"/>
  <c r="I11" i="5"/>
  <c r="H11" i="5"/>
  <c r="G11" i="5"/>
  <c r="D11" i="5"/>
  <c r="I10" i="5"/>
  <c r="H10" i="5"/>
  <c r="G10" i="5"/>
  <c r="D10" i="5"/>
  <c r="I9" i="5"/>
  <c r="H9" i="5"/>
  <c r="G9" i="5"/>
  <c r="D9" i="5"/>
  <c r="I8" i="5"/>
  <c r="H8" i="5"/>
  <c r="G8" i="5"/>
  <c r="D8" i="5"/>
  <c r="A3" i="7" l="1"/>
  <c r="A3" i="6"/>
  <c r="H24" i="6" l="1"/>
  <c r="G30" i="6"/>
  <c r="G29" i="6"/>
  <c r="G28" i="6"/>
  <c r="G27" i="6"/>
  <c r="G26" i="6"/>
  <c r="G25" i="6"/>
  <c r="G24" i="6"/>
  <c r="D25" i="6"/>
  <c r="D26" i="6"/>
  <c r="D27" i="6"/>
  <c r="D28" i="6"/>
  <c r="D29" i="6"/>
  <c r="D30" i="6"/>
  <c r="D24" i="6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G24" i="1" s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G15" i="1" s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D24" i="1" s="1"/>
  <c r="B16" i="1"/>
  <c r="C16" i="1"/>
  <c r="B17" i="1"/>
  <c r="C17" i="1"/>
  <c r="B18" i="1"/>
  <c r="C18" i="1"/>
  <c r="B19" i="1"/>
  <c r="C19" i="1"/>
  <c r="B20" i="1"/>
  <c r="C20" i="1"/>
  <c r="B21" i="1"/>
  <c r="C21" i="1"/>
  <c r="C15" i="1"/>
  <c r="B15" i="1"/>
  <c r="G15" i="6"/>
  <c r="G16" i="6"/>
  <c r="G17" i="6"/>
  <c r="G18" i="6"/>
  <c r="G19" i="6"/>
  <c r="G20" i="6"/>
  <c r="G21" i="6"/>
  <c r="H30" i="7"/>
  <c r="H29" i="7"/>
  <c r="H28" i="7"/>
  <c r="H27" i="7"/>
  <c r="H26" i="7"/>
  <c r="H25" i="7"/>
  <c r="H24" i="7"/>
  <c r="H21" i="7"/>
  <c r="H20" i="7"/>
  <c r="H19" i="7"/>
  <c r="H18" i="7"/>
  <c r="H17" i="7"/>
  <c r="H16" i="7"/>
  <c r="H15" i="7"/>
  <c r="I30" i="7"/>
  <c r="I29" i="7"/>
  <c r="I28" i="7"/>
  <c r="I27" i="7"/>
  <c r="I26" i="7"/>
  <c r="I25" i="7"/>
  <c r="I24" i="7"/>
  <c r="I21" i="7"/>
  <c r="I20" i="7"/>
  <c r="I19" i="7"/>
  <c r="I18" i="7"/>
  <c r="I17" i="7"/>
  <c r="I16" i="7"/>
  <c r="I15" i="7"/>
  <c r="I30" i="6"/>
  <c r="I30" i="1" s="1"/>
  <c r="I29" i="6"/>
  <c r="I29" i="1" s="1"/>
  <c r="I28" i="6"/>
  <c r="I28" i="1" s="1"/>
  <c r="I27" i="6"/>
  <c r="I27" i="1" s="1"/>
  <c r="I26" i="6"/>
  <c r="I26" i="1" s="1"/>
  <c r="I25" i="6"/>
  <c r="I25" i="1" s="1"/>
  <c r="I24" i="6"/>
  <c r="I24" i="1" s="1"/>
  <c r="I16" i="6"/>
  <c r="I17" i="6"/>
  <c r="I18" i="6"/>
  <c r="I19" i="6"/>
  <c r="I20" i="6"/>
  <c r="I21" i="6"/>
  <c r="I15" i="6"/>
  <c r="I15" i="1" s="1"/>
  <c r="H30" i="6"/>
  <c r="H29" i="6"/>
  <c r="H28" i="6"/>
  <c r="H27" i="6"/>
  <c r="H26" i="6"/>
  <c r="H25" i="6"/>
  <c r="H21" i="6"/>
  <c r="D21" i="6"/>
  <c r="H20" i="6"/>
  <c r="D20" i="6"/>
  <c r="H19" i="6"/>
  <c r="D19" i="6"/>
  <c r="H18" i="6"/>
  <c r="D18" i="6"/>
  <c r="H17" i="6"/>
  <c r="D17" i="6"/>
  <c r="H16" i="6"/>
  <c r="D16" i="6"/>
  <c r="H15" i="6"/>
  <c r="D15" i="6"/>
  <c r="G30" i="5"/>
  <c r="G29" i="5"/>
  <c r="G28" i="5"/>
  <c r="G27" i="5"/>
  <c r="G26" i="5"/>
  <c r="G25" i="5"/>
  <c r="G24" i="5"/>
  <c r="D25" i="5"/>
  <c r="D26" i="5"/>
  <c r="D27" i="5"/>
  <c r="D28" i="5"/>
  <c r="D29" i="5"/>
  <c r="D30" i="5"/>
  <c r="D24" i="5"/>
  <c r="H30" i="5"/>
  <c r="H29" i="5"/>
  <c r="H28" i="5"/>
  <c r="H27" i="5"/>
  <c r="H26" i="5"/>
  <c r="H25" i="5"/>
  <c r="H24" i="5"/>
  <c r="H20" i="5"/>
  <c r="H21" i="5"/>
  <c r="G21" i="5"/>
  <c r="G20" i="5"/>
  <c r="G19" i="5"/>
  <c r="G18" i="5"/>
  <c r="G17" i="5"/>
  <c r="G16" i="5"/>
  <c r="G15" i="5"/>
  <c r="D17" i="5"/>
  <c r="D18" i="5"/>
  <c r="D19" i="5"/>
  <c r="D20" i="5"/>
  <c r="D21" i="5"/>
  <c r="D16" i="5"/>
  <c r="D15" i="5"/>
  <c r="H19" i="5"/>
  <c r="H18" i="5"/>
  <c r="H18" i="1" s="1"/>
  <c r="H17" i="5"/>
  <c r="H16" i="5"/>
  <c r="H16" i="1" s="1"/>
  <c r="H15" i="5"/>
  <c r="H21" i="1" l="1"/>
  <c r="H15" i="1"/>
  <c r="I20" i="1"/>
  <c r="I21" i="1"/>
  <c r="I19" i="1"/>
  <c r="I17" i="1"/>
  <c r="D16" i="1"/>
  <c r="H17" i="1"/>
  <c r="D27" i="1"/>
  <c r="H25" i="1"/>
  <c r="H27" i="1"/>
  <c r="H29" i="1"/>
  <c r="I18" i="1"/>
  <c r="H19" i="1"/>
  <c r="H20" i="1"/>
  <c r="D25" i="1"/>
  <c r="D29" i="1"/>
  <c r="I16" i="1"/>
  <c r="D20" i="1"/>
  <c r="H24" i="1"/>
  <c r="H26" i="1"/>
  <c r="H28" i="1"/>
  <c r="H30" i="1"/>
  <c r="D18" i="1"/>
  <c r="D15" i="1"/>
  <c r="D21" i="1"/>
  <c r="D19" i="1"/>
  <c r="D17" i="1"/>
  <c r="D26" i="1"/>
  <c r="D28" i="1"/>
  <c r="D30" i="1"/>
  <c r="G16" i="1"/>
  <c r="G17" i="1"/>
  <c r="G18" i="1"/>
  <c r="G19" i="1"/>
  <c r="G20" i="1"/>
  <c r="G21" i="1"/>
  <c r="G25" i="1"/>
  <c r="G26" i="1"/>
  <c r="G27" i="1"/>
  <c r="G28" i="1"/>
  <c r="G29" i="1"/>
  <c r="G30" i="1"/>
  <c r="D8" i="1" l="1"/>
  <c r="D12" i="1"/>
  <c r="D10" i="1" l="1"/>
  <c r="D11" i="1"/>
  <c r="D9" i="1"/>
  <c r="I12" i="1"/>
  <c r="I10" i="1"/>
  <c r="I9" i="1"/>
  <c r="I11" i="1"/>
  <c r="H12" i="1"/>
  <c r="H8" i="1"/>
  <c r="I8" i="1"/>
  <c r="H10" i="1" l="1"/>
  <c r="G12" i="1"/>
  <c r="G8" i="1"/>
  <c r="H9" i="1"/>
  <c r="H11" i="1"/>
  <c r="G10" i="1"/>
  <c r="G11" i="1"/>
  <c r="G9" i="1"/>
</calcChain>
</file>

<file path=xl/sharedStrings.xml><?xml version="1.0" encoding="utf-8"?>
<sst xmlns="http://schemas.openxmlformats.org/spreadsheetml/2006/main" count="157" uniqueCount="41">
  <si>
    <t xml:space="preserve">IN-MIGRATION </t>
  </si>
  <si>
    <t>NET Migration (IN-OUT)</t>
  </si>
  <si>
    <t xml:space="preserve"> ESTIMATE</t>
  </si>
  <si>
    <t>(+/-) MOE</t>
  </si>
  <si>
    <t>PERCENT</t>
  </si>
  <si>
    <t>Population 16 years and over</t>
  </si>
  <si>
    <t>* Total migration is the sum of interstate and intra state and foreign migration</t>
  </si>
  <si>
    <t xml:space="preserve">Employment Status of Migrants, 2008 to 2012 (Foreign Migration)*  </t>
  </si>
  <si>
    <t>Employment Status of Migrants, 2008 to 2012 (Total Migration)*</t>
  </si>
  <si>
    <t>Employment Status of Migrants, 2008 to 2012 (Intra State Migration)*</t>
  </si>
  <si>
    <t>Employment Status of Migrants, 2008 to 2012 (Interstate Migration)*</t>
  </si>
  <si>
    <t>Source: 2008 to 2012 American Community Survey. Prepared by the Maryland Department of Planning.</t>
  </si>
  <si>
    <t>Employment Status:</t>
  </si>
  <si>
    <t>In labor force, employed civilian</t>
  </si>
  <si>
    <t>In labor force, unemployed</t>
  </si>
  <si>
    <t>In labor force, in Armed Forces</t>
  </si>
  <si>
    <t>Not in Labor force</t>
  </si>
  <si>
    <t xml:space="preserve">In Management, business, science, and arts </t>
  </si>
  <si>
    <t>In Service occupations</t>
  </si>
  <si>
    <t>In Sale and office occupations</t>
  </si>
  <si>
    <t>In Natural resources, construction, and maintenance</t>
  </si>
  <si>
    <t>In Production, transportation, and material moving</t>
  </si>
  <si>
    <t>Last worked 1 to 5 years ago</t>
  </si>
  <si>
    <t>Last worked over 5 years ago or never worked</t>
  </si>
  <si>
    <t>Work Status:</t>
  </si>
  <si>
    <t>Worked 50 to 52 weeks in the past 12 months and
     usually worked 35 or more hours per week</t>
  </si>
  <si>
    <t>Worked 50 to 52 weeks in the past 12 months and
     usually worked less than 35 hours per week</t>
  </si>
  <si>
    <t>Worked 1 to 49 weeks in the past 12 months and
     usually worked 35 or more hours per week</t>
  </si>
  <si>
    <t>Worked 1 to 49 weeks in the past 12 months and
     usually worked less than 35 hours per week</t>
  </si>
  <si>
    <t>OUT-MIGRATION**</t>
  </si>
  <si>
    <t>In Military specific****</t>
  </si>
  <si>
    <t>**** Military specific occupations are only for Armed Forces that could not be classified in an existing civilian occupation.</t>
  </si>
  <si>
    <t>*** Sum of migrants by occupation status will not equal sum of migrants by employment and work status because of suppressed data.</t>
  </si>
  <si>
    <t>* Intra state migration measures the county-to-county migration within Maryland</t>
  </si>
  <si>
    <t>* Interstate migration measures the migration between Maryland and all other states.</t>
  </si>
  <si>
    <t>* Foreign out migration only captures migration from Maryland to Puerto Rico. No county specific data is available.</t>
  </si>
  <si>
    <t xml:space="preserve">OUT-MIGRATION </t>
  </si>
  <si>
    <t>** Out migration totals under report estimated out migration because of suppressed Outflows. Net migration totals (In migration minus Out migration) also do not include these
      suppressed outflows.</t>
  </si>
  <si>
    <t>** Out migration totals under report estimated out migration because of suppressed outflows. Net migration totals (In migration minus Out migration) also do not include these
      suppressed outflows.</t>
  </si>
  <si>
    <t>Occupation Status:***</t>
  </si>
  <si>
    <t>Montgomery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</si>
</sst>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63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0" fontId="5" fillId="0" borderId="2" xfId="0" applyFont="1" applyBorder="1" applyAlignment="1">
      <alignment horizontal="right"/>
    </xf>
    <xf numFmtId="0" fontId="0" fillId="0" borderId="0" xfId="0"/>
    <xf numFmtId="3" fontId="0" fillId="0" borderId="0" xfId="0" applyNumberFormat="1"/>
    <xf numFmtId="49" fontId="6" fillId="0" borderId="0" xfId="9" applyNumberFormat="1" applyFont="1" applyFill="1" applyBorder="1"/>
    <xf numFmtId="0" fontId="0" fillId="0" borderId="6" xfId="0" applyBorder="1"/>
    <xf numFmtId="0" fontId="6" fillId="0" borderId="0" xfId="9" applyFont="1" applyFill="1" applyBorder="1" applyAlignment="1">
      <alignment horizontal="left"/>
    </xf>
    <xf numFmtId="0" fontId="10" fillId="0" borderId="0" xfId="0" applyFont="1"/>
    <xf numFmtId="0" fontId="9" fillId="0" borderId="6" xfId="9" applyFont="1" applyBorder="1" applyAlignment="1">
      <alignment horizontal="center"/>
    </xf>
    <xf numFmtId="0" fontId="9" fillId="0" borderId="7" xfId="9" applyFont="1" applyBorder="1" applyAlignment="1">
      <alignment horizontal="center"/>
    </xf>
    <xf numFmtId="0" fontId="9" fillId="0" borderId="8" xfId="9" applyFont="1" applyBorder="1" applyAlignment="1">
      <alignment horizontal="center"/>
    </xf>
    <xf numFmtId="0" fontId="9" fillId="0" borderId="0" xfId="4" applyFont="1" applyAlignment="1">
      <alignment horizontal="center"/>
    </xf>
    <xf numFmtId="0" fontId="8" fillId="0" borderId="0" xfId="4" applyFont="1" applyAlignment="1">
      <alignment horizontal="center"/>
    </xf>
    <xf numFmtId="0" fontId="0" fillId="0" borderId="9" xfId="0" applyBorder="1"/>
    <xf numFmtId="0" fontId="11" fillId="0" borderId="2" xfId="9" applyFont="1" applyBorder="1"/>
    <xf numFmtId="0" fontId="11" fillId="0" borderId="0" xfId="9" applyFont="1" applyBorder="1" applyAlignment="1">
      <alignment horizontal="right"/>
    </xf>
    <xf numFmtId="0" fontId="11" fillId="0" borderId="1" xfId="9" applyFont="1" applyBorder="1" applyAlignment="1">
      <alignment horizontal="right"/>
    </xf>
    <xf numFmtId="0" fontId="12" fillId="0" borderId="2" xfId="9" applyFont="1" applyBorder="1"/>
    <xf numFmtId="3" fontId="12" fillId="0" borderId="2" xfId="9" applyNumberFormat="1" applyFont="1" applyBorder="1"/>
    <xf numFmtId="3" fontId="12" fillId="0" borderId="0" xfId="9" applyNumberFormat="1" applyFont="1" applyBorder="1"/>
    <xf numFmtId="164" fontId="12" fillId="0" borderId="1" xfId="16" applyNumberFormat="1" applyFont="1" applyBorder="1"/>
    <xf numFmtId="0" fontId="12" fillId="0" borderId="2" xfId="9" applyFont="1" applyBorder="1" applyAlignment="1">
      <alignment horizontal="left" wrapText="1" indent="1"/>
    </xf>
    <xf numFmtId="0" fontId="12" fillId="0" borderId="2" xfId="9" applyFont="1" applyBorder="1" applyAlignment="1">
      <alignment horizontal="left" indent="1"/>
    </xf>
    <xf numFmtId="0" fontId="4" fillId="0" borderId="2" xfId="0" applyFont="1" applyBorder="1"/>
    <xf numFmtId="3" fontId="12" fillId="0" borderId="1" xfId="9" applyNumberFormat="1" applyFont="1" applyBorder="1"/>
    <xf numFmtId="0" fontId="4" fillId="0" borderId="1" xfId="0" applyFont="1" applyBorder="1"/>
    <xf numFmtId="0" fontId="12" fillId="0" borderId="3" xfId="9" applyFont="1" applyBorder="1" applyAlignment="1">
      <alignment horizontal="left" wrapText="1" indent="1"/>
    </xf>
    <xf numFmtId="3" fontId="12" fillId="0" borderId="3" xfId="9" applyNumberFormat="1" applyFont="1" applyBorder="1"/>
    <xf numFmtId="3" fontId="12" fillId="0" borderId="4" xfId="9" applyNumberFormat="1" applyFont="1" applyBorder="1"/>
    <xf numFmtId="164" fontId="12" fillId="0" borderId="5" xfId="16" applyNumberFormat="1" applyFont="1" applyBorder="1"/>
    <xf numFmtId="3" fontId="12" fillId="0" borderId="5" xfId="9" applyNumberFormat="1" applyFont="1" applyBorder="1"/>
    <xf numFmtId="0" fontId="4" fillId="0" borderId="0" xfId="0" applyFont="1" applyBorder="1"/>
    <xf numFmtId="0" fontId="11" fillId="0" borderId="10" xfId="9" applyFont="1" applyBorder="1"/>
    <xf numFmtId="0" fontId="12" fillId="0" borderId="10" xfId="9" applyFont="1" applyBorder="1"/>
    <xf numFmtId="0" fontId="12" fillId="0" borderId="10" xfId="9" applyFont="1" applyBorder="1" applyAlignment="1">
      <alignment horizontal="left" wrapText="1" indent="1"/>
    </xf>
    <xf numFmtId="0" fontId="12" fillId="0" borderId="10" xfId="9" applyFont="1" applyBorder="1" applyAlignment="1">
      <alignment horizontal="left" indent="1"/>
    </xf>
    <xf numFmtId="0" fontId="6" fillId="0" borderId="0" xfId="9" applyFont="1" applyFill="1" applyBorder="1" applyAlignment="1">
      <alignment horizontal="left" wrapText="1"/>
    </xf>
    <xf numFmtId="0" fontId="9" fillId="0" borderId="0" xfId="5" applyFont="1" applyAlignment="1">
      <alignment horizontal="center"/>
    </xf>
    <xf numFmtId="3" fontId="12" fillId="0" borderId="2" xfId="0" applyNumberFormat="1" applyFont="1" applyBorder="1" applyAlignment="1">
      <alignment horizontal="right"/>
    </xf>
    <xf numFmtId="37" fontId="12" fillId="0" borderId="1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12" fillId="0" borderId="11" xfId="9" applyFont="1" applyBorder="1" applyAlignment="1">
      <alignment horizontal="left" wrapText="1" indent="1"/>
    </xf>
    <xf numFmtId="0" fontId="0" fillId="0" borderId="7" xfId="0" applyBorder="1"/>
    <xf numFmtId="0" fontId="0" fillId="0" borderId="0" xfId="0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</cellXfs>
  <cellStyles count="19">
    <cellStyle name="Normal" xfId="0" builtinId="0"/>
    <cellStyle name="Normal 2" xfId="1"/>
    <cellStyle name="Normal 2 2" xfId="2"/>
    <cellStyle name="Normal 2 2 2" xfId="3"/>
    <cellStyle name="Normal 2 3" xfId="4"/>
    <cellStyle name="Normal 2 3 2" xfId="5"/>
    <cellStyle name="Normal 2 4" xfId="6"/>
    <cellStyle name="Normal 2 5" xfId="7"/>
    <cellStyle name="Normal 3" xfId="8"/>
    <cellStyle name="Normal 3 2" xfId="9"/>
    <cellStyle name="Normal 3 3" xfId="10"/>
    <cellStyle name="Normal 3 4" xfId="18"/>
    <cellStyle name="Normal 4" xfId="11"/>
    <cellStyle name="Normal 4 2" xfId="12"/>
    <cellStyle name="Normal 4 2 2" xfId="13"/>
    <cellStyle name="Normal 4 3" xfId="14"/>
    <cellStyle name="Normal 4 4" xfId="15"/>
    <cellStyle name="Percent" xfId="16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36"/>
  <sheetViews>
    <sheetView tabSelected="1" zoomScale="80" zoomScaleNormal="80" workbookViewId="0">
      <selection activeCell="A3" sqref="A3"/>
    </sheetView>
  </sheetViews>
  <sheetFormatPr defaultRowHeight="14.4" x14ac:dyDescent="0.3"/>
  <cols>
    <col min="1" max="1" width="48" customWidth="1"/>
    <col min="2" max="2" width="13.5546875" customWidth="1"/>
    <col min="3" max="4" width="10.6640625" customWidth="1"/>
    <col min="5" max="5" width="13.5546875" customWidth="1"/>
    <col min="6" max="7" width="10.6640625" customWidth="1"/>
    <col min="8" max="8" width="13.5546875" customWidth="1"/>
    <col min="9" max="9" width="10.6640625" customWidth="1"/>
    <col min="11" max="11" width="14.44140625" bestFit="1" customWidth="1"/>
  </cols>
  <sheetData>
    <row r="3" spans="1:11" ht="15.6" x14ac:dyDescent="0.3">
      <c r="A3" s="2" t="s">
        <v>40</v>
      </c>
      <c r="B3" s="14" t="s">
        <v>8</v>
      </c>
      <c r="C3" s="14"/>
      <c r="D3" s="14"/>
      <c r="E3" s="14"/>
      <c r="F3" s="14"/>
      <c r="G3" s="14"/>
      <c r="H3" s="14"/>
      <c r="I3" s="14"/>
    </row>
    <row r="4" spans="1:11" x14ac:dyDescent="0.3">
      <c r="A4" s="3"/>
      <c r="B4" s="3"/>
      <c r="C4" s="3"/>
      <c r="D4" s="3"/>
      <c r="E4" s="3"/>
      <c r="F4" s="3"/>
      <c r="G4" s="3"/>
      <c r="H4" s="3"/>
      <c r="I4" s="3"/>
    </row>
    <row r="5" spans="1:11" ht="15.6" x14ac:dyDescent="0.3">
      <c r="A5" s="8"/>
      <c r="B5" s="11" t="s">
        <v>0</v>
      </c>
      <c r="C5" s="12"/>
      <c r="D5" s="13"/>
      <c r="E5" s="11" t="s">
        <v>29</v>
      </c>
      <c r="F5" s="12"/>
      <c r="G5" s="13"/>
      <c r="H5" s="11" t="s">
        <v>1</v>
      </c>
      <c r="I5" s="13"/>
      <c r="K5" s="6"/>
    </row>
    <row r="6" spans="1:11" x14ac:dyDescent="0.3">
      <c r="A6" s="17" t="s">
        <v>12</v>
      </c>
      <c r="B6" s="4" t="s">
        <v>2</v>
      </c>
      <c r="C6" s="18" t="s">
        <v>3</v>
      </c>
      <c r="D6" s="19" t="s">
        <v>4</v>
      </c>
      <c r="E6" s="4" t="s">
        <v>2</v>
      </c>
      <c r="F6" s="18" t="s">
        <v>3</v>
      </c>
      <c r="G6" s="19" t="s">
        <v>4</v>
      </c>
      <c r="H6" s="4" t="s">
        <v>2</v>
      </c>
      <c r="I6" s="19" t="s">
        <v>3</v>
      </c>
      <c r="K6" s="6"/>
    </row>
    <row r="7" spans="1:11" s="5" customFormat="1" x14ac:dyDescent="0.3">
      <c r="A7" s="17"/>
      <c r="B7" s="4"/>
      <c r="C7" s="18"/>
      <c r="D7" s="19"/>
      <c r="E7" s="4"/>
      <c r="F7" s="18"/>
      <c r="G7" s="19"/>
      <c r="H7" s="4"/>
      <c r="I7" s="19"/>
      <c r="K7" s="6"/>
    </row>
    <row r="8" spans="1:11" x14ac:dyDescent="0.3">
      <c r="A8" s="20" t="s">
        <v>5</v>
      </c>
      <c r="B8" s="21">
        <f>Intra!B8+Inter!B8+Foreign!B8</f>
        <v>54343</v>
      </c>
      <c r="C8" s="22">
        <f>((SQRT((Intra!C8/1.645)^2+(Inter!C8/1.645)^2+(Foreign!C8/1.645)^2))*1.645)</f>
        <v>2055.892263714225</v>
      </c>
      <c r="D8" s="23">
        <f t="shared" ref="D8:D12" si="0">B8/B$8</f>
        <v>1</v>
      </c>
      <c r="E8" s="21">
        <f>Intra!E8+Inter!E8+Foreign!E8</f>
        <v>40134</v>
      </c>
      <c r="F8" s="22">
        <f>((SQRT((Intra!F8/1.645)^2+(Inter!F8/1.645)^2+(Foreign!F8/1.645)^2))*1.645)</f>
        <v>1673.6460199217756</v>
      </c>
      <c r="G8" s="23">
        <f>E8/E$8</f>
        <v>1</v>
      </c>
      <c r="H8" s="21">
        <f>Intra!H8+Inter!H8+Foreign!H8</f>
        <v>14209</v>
      </c>
      <c r="I8" s="27">
        <f>((SQRT((Intra!I8/1.645)^2+(Inter!I8/1.645)^2+(Foreign!I8/1.645)^2))*1.645)</f>
        <v>2650.99679366083</v>
      </c>
      <c r="K8" s="6"/>
    </row>
    <row r="9" spans="1:11" x14ac:dyDescent="0.3">
      <c r="A9" s="24" t="s">
        <v>13</v>
      </c>
      <c r="B9" s="21">
        <f>Intra!B9+Inter!B9+Foreign!B9</f>
        <v>35990</v>
      </c>
      <c r="C9" s="22">
        <f>((SQRT((Intra!C9/1.645)^2+(Inter!C9/1.645)^2+(Foreign!C9/1.645)^2))*1.645)</f>
        <v>1682.4241439066427</v>
      </c>
      <c r="D9" s="23">
        <f t="shared" si="0"/>
        <v>0.66227481000312827</v>
      </c>
      <c r="E9" s="21">
        <f>Intra!E9+Inter!E9+Foreign!E9</f>
        <v>24040</v>
      </c>
      <c r="F9" s="22">
        <f>((SQRT((Intra!F9/1.645)^2+(Inter!F9/1.645)^2+(Foreign!F9/1.645)^2))*1.645)</f>
        <v>1370.8347821674208</v>
      </c>
      <c r="G9" s="23">
        <f>E9/E$8</f>
        <v>0.59899337220311955</v>
      </c>
      <c r="H9" s="21">
        <f>Intra!H9+Inter!H9+Foreign!H9</f>
        <v>11950</v>
      </c>
      <c r="I9" s="27">
        <f>((SQRT((Intra!I9/1.645)^2+(Inter!I9/1.645)^2+(Foreign!I9/1.645)^2))*1.645)</f>
        <v>2170.1933093620946</v>
      </c>
      <c r="K9" s="6"/>
    </row>
    <row r="10" spans="1:11" x14ac:dyDescent="0.3">
      <c r="A10" s="24" t="s">
        <v>14</v>
      </c>
      <c r="B10" s="21">
        <f>Intra!B10+Inter!B10+Foreign!B10</f>
        <v>4255</v>
      </c>
      <c r="C10" s="22">
        <f>((SQRT((Intra!C10/1.645)^2+(Inter!C10/1.645)^2+(Foreign!C10/1.645)^2))*1.645)</f>
        <v>526.26609239053198</v>
      </c>
      <c r="D10" s="23">
        <f t="shared" si="0"/>
        <v>7.8298952947021702E-2</v>
      </c>
      <c r="E10" s="21">
        <f>Intra!E10+Inter!E10+Foreign!E10</f>
        <v>2477</v>
      </c>
      <c r="F10" s="22">
        <f>((SQRT((Intra!F10/1.645)^2+(Inter!F10/1.645)^2+(Foreign!F10/1.645)^2))*1.645)</f>
        <v>395.95833114104312</v>
      </c>
      <c r="G10" s="23">
        <f>E10/E$8</f>
        <v>6.1718243882991977E-2</v>
      </c>
      <c r="H10" s="21">
        <f>Intra!H10+Inter!H10+Foreign!H10</f>
        <v>1778</v>
      </c>
      <c r="I10" s="27">
        <f>((SQRT((Intra!I10/1.645)^2+(Inter!I10/1.645)^2+(Foreign!I10/1.645)^2))*1.645)</f>
        <v>658.58864247722954</v>
      </c>
      <c r="K10" s="6"/>
    </row>
    <row r="11" spans="1:11" x14ac:dyDescent="0.3">
      <c r="A11" s="24" t="s">
        <v>15</v>
      </c>
      <c r="B11" s="21">
        <f>Intra!B11+Inter!B11+Foreign!B11</f>
        <v>1351</v>
      </c>
      <c r="C11" s="22">
        <f>((SQRT((Intra!C11/1.645)^2+(Inter!C11/1.645)^2+(Foreign!C11/1.645)^2))*1.645)</f>
        <v>283.67587137435572</v>
      </c>
      <c r="D11" s="23">
        <f t="shared" si="0"/>
        <v>2.486060762195683E-2</v>
      </c>
      <c r="E11" s="21">
        <f>Intra!E11+Inter!E11+Foreign!E11</f>
        <v>830</v>
      </c>
      <c r="F11" s="22">
        <f>((SQRT((Intra!F11/1.645)^2+(Inter!F11/1.645)^2+(Foreign!F11/1.645)^2))*1.645)</f>
        <v>195.77538149624431</v>
      </c>
      <c r="G11" s="23">
        <f>E11/E$8</f>
        <v>2.068071958937559E-2</v>
      </c>
      <c r="H11" s="21">
        <f>Intra!H11+Inter!H11+Foreign!H11</f>
        <v>521</v>
      </c>
      <c r="I11" s="27">
        <f>((SQRT((Intra!I11/1.645)^2+(Inter!I11/1.645)^2+(Foreign!I11/1.645)^2))*1.645)</f>
        <v>344.67375879228172</v>
      </c>
      <c r="K11" s="6"/>
    </row>
    <row r="12" spans="1:11" s="1" customFormat="1" x14ac:dyDescent="0.3">
      <c r="A12" s="25" t="s">
        <v>16</v>
      </c>
      <c r="B12" s="21">
        <f>Intra!B12+Inter!B12+Foreign!B12</f>
        <v>12747</v>
      </c>
      <c r="C12" s="22">
        <f>((SQRT((Intra!C12/1.645)^2+(Inter!C12/1.645)^2+(Foreign!C12/1.645)^2))*1.645)</f>
        <v>1019.1731943099758</v>
      </c>
      <c r="D12" s="23">
        <f t="shared" si="0"/>
        <v>0.23456562942789319</v>
      </c>
      <c r="E12" s="21">
        <f>Intra!E12+Inter!E12+Foreign!E12</f>
        <v>12787</v>
      </c>
      <c r="F12" s="22">
        <f>((SQRT((Intra!F12/1.645)^2+(Inter!F12/1.645)^2+(Foreign!F12/1.645)^2))*1.645)</f>
        <v>852.52096748408496</v>
      </c>
      <c r="G12" s="23">
        <f>E12/E$8</f>
        <v>0.31860766432451287</v>
      </c>
      <c r="H12" s="21">
        <f>Intra!H12+Inter!H12+Foreign!H12</f>
        <v>-40</v>
      </c>
      <c r="I12" s="27">
        <f>((SQRT((Intra!I12/1.645)^2+(Inter!I12/1.645)^2+(Foreign!I12/1.645)^2))*1.645)</f>
        <v>1328.7234475239759</v>
      </c>
      <c r="K12" s="6"/>
    </row>
    <row r="13" spans="1:11" x14ac:dyDescent="0.3">
      <c r="A13" s="26"/>
      <c r="B13" s="21"/>
      <c r="C13" s="22"/>
      <c r="D13" s="27"/>
      <c r="E13" s="21"/>
      <c r="F13" s="22"/>
      <c r="G13" s="27"/>
      <c r="H13" s="21"/>
      <c r="I13" s="27"/>
    </row>
    <row r="14" spans="1:11" s="5" customFormat="1" x14ac:dyDescent="0.3">
      <c r="A14" s="17" t="s">
        <v>39</v>
      </c>
      <c r="B14" s="4"/>
      <c r="C14" s="18"/>
      <c r="D14" s="19"/>
      <c r="E14" s="4"/>
      <c r="F14" s="18"/>
      <c r="G14" s="19"/>
      <c r="H14" s="4"/>
      <c r="I14" s="19"/>
    </row>
    <row r="15" spans="1:11" x14ac:dyDescent="0.3">
      <c r="A15" s="20" t="s">
        <v>5</v>
      </c>
      <c r="B15" s="21">
        <f>Intra!B15+Inter!B15+Foreign!B15</f>
        <v>46632</v>
      </c>
      <c r="C15" s="22">
        <f>((SQRT((Intra!C15/1.645)^2+(Inter!C15/1.645)^2+(Foreign!C15/1.645)^2))*1.645)</f>
        <v>1843.5270543173485</v>
      </c>
      <c r="D15" s="23">
        <f>B15/B$15</f>
        <v>1</v>
      </c>
      <c r="E15" s="21">
        <f>Intra!E15+Inter!E15+Foreign!E15</f>
        <v>34899</v>
      </c>
      <c r="F15" s="22">
        <f>((SQRT((Intra!F15/1.645)^2+(Inter!F15/1.645)^2+(Foreign!F15/1.645)^2))*1.645)</f>
        <v>1515.6708085860862</v>
      </c>
      <c r="G15" s="23">
        <f>E15/E$15</f>
        <v>1</v>
      </c>
      <c r="H15" s="21">
        <f>Intra!H15+Inter!H15+Foreign!H15</f>
        <v>11733</v>
      </c>
      <c r="I15" s="27">
        <f>((SQRT((Intra!I15/1.645)^2+(Inter!I15/1.645)^2+(Foreign!I15/1.645)^2))*1.645)</f>
        <v>2386.5979971499178</v>
      </c>
    </row>
    <row r="16" spans="1:11" x14ac:dyDescent="0.3">
      <c r="A16" s="24" t="s">
        <v>17</v>
      </c>
      <c r="B16" s="21">
        <f>Intra!B16+Inter!B16+Foreign!B16</f>
        <v>26162</v>
      </c>
      <c r="C16" s="22">
        <f>((SQRT((Intra!C16/1.645)^2+(Inter!C16/1.645)^2+(Foreign!C16/1.645)^2))*1.645)</f>
        <v>1352.742030100344</v>
      </c>
      <c r="D16" s="23">
        <f>B16/B$15</f>
        <v>0.56103105163835998</v>
      </c>
      <c r="E16" s="21">
        <f>Intra!E16+Inter!E16+Foreign!E16</f>
        <v>16445</v>
      </c>
      <c r="F16" s="22">
        <f>((SQRT((Intra!F16/1.645)^2+(Inter!F16/1.645)^2+(Foreign!F16/1.645)^2))*1.645)</f>
        <v>1042.3219272374538</v>
      </c>
      <c r="G16" s="23">
        <f>E16/E$15</f>
        <v>0.47121694031347605</v>
      </c>
      <c r="H16" s="21">
        <f>Intra!H16+Inter!H16+Foreign!H16</f>
        <v>9717</v>
      </c>
      <c r="I16" s="27">
        <f>((SQRT((Intra!I16/1.645)^2+(Inter!I16/1.645)^2+(Foreign!I16/1.645)^2))*1.645)</f>
        <v>1707.731243492371</v>
      </c>
    </row>
    <row r="17" spans="1:9" x14ac:dyDescent="0.3">
      <c r="A17" s="24" t="s">
        <v>18</v>
      </c>
      <c r="B17" s="21">
        <f>Intra!B17+Inter!B17+Foreign!B17</f>
        <v>7926</v>
      </c>
      <c r="C17" s="22">
        <f>((SQRT((Intra!C17/1.645)^2+(Inter!C17/1.645)^2+(Foreign!C17/1.645)^2))*1.645)</f>
        <v>813.61600279247205</v>
      </c>
      <c r="D17" s="23">
        <f t="shared" ref="D17:D21" si="1">B17/B$15</f>
        <v>0.16996911991765312</v>
      </c>
      <c r="E17" s="21">
        <f>Intra!E17+Inter!E17+Foreign!E17</f>
        <v>6908</v>
      </c>
      <c r="F17" s="22">
        <f>((SQRT((Intra!F17/1.645)^2+(Inter!F17/1.645)^2+(Foreign!F17/1.645)^2))*1.645)</f>
        <v>717.1324842733037</v>
      </c>
      <c r="G17" s="23">
        <f t="shared" ref="G17:G21" si="2">E17/E$15</f>
        <v>0.1979426344594401</v>
      </c>
      <c r="H17" s="21">
        <f>Intra!H17+Inter!H17+Foreign!H17</f>
        <v>1018</v>
      </c>
      <c r="I17" s="27">
        <f>((SQRT((Intra!I17/1.645)^2+(Inter!I17/1.645)^2+(Foreign!I17/1.645)^2))*1.645)</f>
        <v>1084.5505981741931</v>
      </c>
    </row>
    <row r="18" spans="1:9" x14ac:dyDescent="0.3">
      <c r="A18" s="24" t="s">
        <v>19</v>
      </c>
      <c r="B18" s="21">
        <f>Intra!B18+Inter!B18+Foreign!B18</f>
        <v>8115</v>
      </c>
      <c r="C18" s="22">
        <f>((SQRT((Intra!C18/1.645)^2+(Inter!C18/1.645)^2+(Foreign!C18/1.645)^2))*1.645)</f>
        <v>732.85946811104247</v>
      </c>
      <c r="D18" s="23">
        <f t="shared" si="1"/>
        <v>0.17402213072568193</v>
      </c>
      <c r="E18" s="21">
        <f>Intra!E18+Inter!E18+Foreign!E18</f>
        <v>7346</v>
      </c>
      <c r="F18" s="22">
        <f>((SQRT((Intra!F18/1.645)^2+(Inter!F18/1.645)^2+(Foreign!F18/1.645)^2))*1.645)</f>
        <v>620.67866082216824</v>
      </c>
      <c r="G18" s="23">
        <f t="shared" si="2"/>
        <v>0.21049313733917877</v>
      </c>
      <c r="H18" s="21">
        <f>Intra!H18+Inter!H18+Foreign!H18</f>
        <v>769</v>
      </c>
      <c r="I18" s="27">
        <f>((SQRT((Intra!I18/1.645)^2+(Inter!I18/1.645)^2+(Foreign!I18/1.645)^2))*1.645)</f>
        <v>960.37752993289052</v>
      </c>
    </row>
    <row r="19" spans="1:9" x14ac:dyDescent="0.3">
      <c r="A19" s="25" t="s">
        <v>20</v>
      </c>
      <c r="B19" s="21">
        <f>Intra!B19+Inter!B19+Foreign!B19</f>
        <v>2220</v>
      </c>
      <c r="C19" s="22">
        <f>((SQRT((Intra!C19/1.645)^2+(Inter!C19/1.645)^2+(Foreign!C19/1.645)^2))*1.645)</f>
        <v>431.6028266821246</v>
      </c>
      <c r="D19" s="23">
        <f t="shared" si="1"/>
        <v>4.7606793618116316E-2</v>
      </c>
      <c r="E19" s="21">
        <f>Intra!E19+Inter!E19+Foreign!E19</f>
        <v>2272</v>
      </c>
      <c r="F19" s="22">
        <f>((SQRT((Intra!F19/1.645)^2+(Inter!F19/1.645)^2+(Foreign!F19/1.645)^2))*1.645)</f>
        <v>442.33132378342816</v>
      </c>
      <c r="G19" s="23">
        <f t="shared" si="2"/>
        <v>6.5102151924123899E-2</v>
      </c>
      <c r="H19" s="21">
        <f>Intra!H19+Inter!H19+Foreign!H19</f>
        <v>-52</v>
      </c>
      <c r="I19" s="27">
        <f>((SQRT((Intra!I19/1.645)^2+(Inter!I19/1.645)^2+(Foreign!I19/1.645)^2))*1.645)</f>
        <v>618.01132675704264</v>
      </c>
    </row>
    <row r="20" spans="1:9" x14ac:dyDescent="0.3">
      <c r="A20" s="25" t="s">
        <v>21</v>
      </c>
      <c r="B20" s="21">
        <f>Intra!B20+Inter!B20+Foreign!B20</f>
        <v>1746</v>
      </c>
      <c r="C20" s="22">
        <f>((SQRT((Intra!C20/1.645)^2+(Inter!C20/1.645)^2+(Foreign!C20/1.645)^2))*1.645)</f>
        <v>396.65224063403451</v>
      </c>
      <c r="D20" s="23">
        <f t="shared" si="1"/>
        <v>3.744209984559959E-2</v>
      </c>
      <c r="E20" s="21">
        <f>Intra!E20+Inter!E20+Foreign!E20</f>
        <v>1547</v>
      </c>
      <c r="F20" s="22">
        <f>((SQRT((Intra!F20/1.645)^2+(Inter!F20/1.645)^2+(Foreign!F20/1.645)^2))*1.645)</f>
        <v>307.07979419036997</v>
      </c>
      <c r="G20" s="23">
        <f t="shared" si="2"/>
        <v>4.4327917705378375E-2</v>
      </c>
      <c r="H20" s="21">
        <f>Intra!H20+Inter!H20+Foreign!H20</f>
        <v>199</v>
      </c>
      <c r="I20" s="27">
        <f>((SQRT((Intra!I20/1.645)^2+(Inter!I20/1.645)^2+(Foreign!I20/1.645)^2))*1.645)</f>
        <v>501.62834848122372</v>
      </c>
    </row>
    <row r="21" spans="1:9" x14ac:dyDescent="0.3">
      <c r="A21" s="25" t="s">
        <v>30</v>
      </c>
      <c r="B21" s="21">
        <f>Intra!B21+Inter!B21+Foreign!B21</f>
        <v>463</v>
      </c>
      <c r="C21" s="22">
        <f>((SQRT((Intra!C21/1.645)^2+(Inter!C21/1.645)^2+(Foreign!C21/1.645)^2))*1.645)</f>
        <v>161.28546121706071</v>
      </c>
      <c r="D21" s="23">
        <f t="shared" si="1"/>
        <v>9.9288042545891235E-3</v>
      </c>
      <c r="E21" s="21">
        <f>Intra!E21+Inter!E21+Foreign!E21</f>
        <v>381</v>
      </c>
      <c r="F21" s="22">
        <f>((SQRT((Intra!F21/1.645)^2+(Inter!F21/1.645)^2+(Foreign!F21/1.645)^2))*1.645)</f>
        <v>146.10612581271189</v>
      </c>
      <c r="G21" s="23">
        <f t="shared" si="2"/>
        <v>1.0917218258402819E-2</v>
      </c>
      <c r="H21" s="21">
        <f>Intra!H21+Inter!H21+Foreign!H21</f>
        <v>82</v>
      </c>
      <c r="I21" s="27">
        <f>((SQRT((Intra!I21/1.645)^2+(Inter!I21/1.645)^2+(Foreign!I21/1.645)^2))*1.645)</f>
        <v>217.62352813976707</v>
      </c>
    </row>
    <row r="22" spans="1:9" x14ac:dyDescent="0.3">
      <c r="A22" s="26"/>
      <c r="B22" s="26"/>
      <c r="C22" s="34"/>
      <c r="D22" s="28"/>
      <c r="E22" s="26"/>
      <c r="F22" s="34"/>
      <c r="G22" s="28"/>
      <c r="H22" s="26"/>
      <c r="I22" s="28"/>
    </row>
    <row r="23" spans="1:9" x14ac:dyDescent="0.3">
      <c r="A23" s="17" t="s">
        <v>24</v>
      </c>
      <c r="B23" s="4"/>
      <c r="C23" s="18"/>
      <c r="D23" s="19"/>
      <c r="E23" s="4"/>
      <c r="F23" s="18"/>
      <c r="G23" s="19"/>
      <c r="H23" s="4"/>
      <c r="I23" s="19"/>
    </row>
    <row r="24" spans="1:9" x14ac:dyDescent="0.3">
      <c r="A24" s="20" t="s">
        <v>5</v>
      </c>
      <c r="B24" s="21">
        <f>Intra!B24+Inter!B24+Foreign!B24</f>
        <v>54343</v>
      </c>
      <c r="C24" s="22">
        <f>((SQRT((Intra!C24/1.645)^2+(Inter!C24/1.645)^2+(Foreign!C24/1.645)^2))*1.645)</f>
        <v>1951.8726905205676</v>
      </c>
      <c r="D24" s="23">
        <f>B24/B$24</f>
        <v>1</v>
      </c>
      <c r="E24" s="21">
        <f>Intra!E24+Inter!E24+Foreign!E24</f>
        <v>40134</v>
      </c>
      <c r="F24" s="22">
        <f>((SQRT((Intra!F24/1.645)^2+(Inter!F24/1.645)^2+(Foreign!F24/1.645)^2))*1.645)</f>
        <v>1588.8391989122124</v>
      </c>
      <c r="G24" s="23">
        <f>E24/E$24</f>
        <v>1</v>
      </c>
      <c r="H24" s="21">
        <f>Intra!H24+Inter!H24+Foreign!H24</f>
        <v>14209</v>
      </c>
      <c r="I24" s="27">
        <f>((SQRT((Intra!I24/1.645)^2+(Inter!I24/1.645)^2+(Foreign!I24/1.645)^2))*1.645)</f>
        <v>2516.7870390638936</v>
      </c>
    </row>
    <row r="25" spans="1:9" ht="28.8" x14ac:dyDescent="0.3">
      <c r="A25" s="24" t="s">
        <v>25</v>
      </c>
      <c r="B25" s="21">
        <f>Intra!B25+Inter!B25+Foreign!B25</f>
        <v>24113</v>
      </c>
      <c r="C25" s="22">
        <f>((SQRT((Intra!C25/1.645)^2+(Inter!C25/1.645)^2+(Foreign!C25/1.645)^2))*1.645)</f>
        <v>1304.5094863587617</v>
      </c>
      <c r="D25" s="23">
        <f t="shared" ref="D25:D30" si="3">B25/B$24</f>
        <v>0.44371860221187642</v>
      </c>
      <c r="E25" s="21">
        <f>Intra!E25+Inter!E25+Foreign!E25</f>
        <v>17618</v>
      </c>
      <c r="F25" s="22">
        <f>((SQRT((Intra!F25/1.645)^2+(Inter!F25/1.645)^2+(Foreign!F25/1.645)^2))*1.645)</f>
        <v>1111.8929804616989</v>
      </c>
      <c r="G25" s="23">
        <f t="shared" ref="G25:G30" si="4">E25/E$24</f>
        <v>0.43897941894652914</v>
      </c>
      <c r="H25" s="21">
        <f>Intra!H25+Inter!H25+Foreign!H25</f>
        <v>6495</v>
      </c>
      <c r="I25" s="27">
        <f>((SQRT((Intra!I25/1.645)^2+(Inter!I25/1.645)^2+(Foreign!I25/1.645)^2))*1.645)</f>
        <v>1714.0743857837676</v>
      </c>
    </row>
    <row r="26" spans="1:9" ht="28.8" x14ac:dyDescent="0.3">
      <c r="A26" s="24" t="s">
        <v>26</v>
      </c>
      <c r="B26" s="21">
        <f>Intra!B26+Inter!B26+Foreign!B26</f>
        <v>2310</v>
      </c>
      <c r="C26" s="22">
        <f>((SQRT((Intra!C26/1.645)^2+(Inter!C26/1.645)^2+(Foreign!C26/1.645)^2))*1.645)</f>
        <v>377.70226369456668</v>
      </c>
      <c r="D26" s="23">
        <f t="shared" si="3"/>
        <v>4.2507774690392505E-2</v>
      </c>
      <c r="E26" s="21">
        <f>Intra!E26+Inter!E26+Foreign!E26</f>
        <v>1865</v>
      </c>
      <c r="F26" s="22">
        <f>((SQRT((Intra!F26/1.645)^2+(Inter!F26/1.645)^2+(Foreign!F26/1.645)^2))*1.645)</f>
        <v>354.37268517762487</v>
      </c>
      <c r="G26" s="23">
        <f t="shared" si="4"/>
        <v>4.6469327752030699E-2</v>
      </c>
      <c r="H26" s="21">
        <f>Intra!H26+Inter!H26+Foreign!H26</f>
        <v>445</v>
      </c>
      <c r="I26" s="27">
        <f>((SQRT((Intra!I26/1.645)^2+(Inter!I26/1.645)^2+(Foreign!I26/1.645)^2))*1.645)</f>
        <v>517.91794716924028</v>
      </c>
    </row>
    <row r="27" spans="1:9" ht="28.8" x14ac:dyDescent="0.3">
      <c r="A27" s="24" t="s">
        <v>27</v>
      </c>
      <c r="B27" s="21">
        <f>Intra!B27+Inter!B27+Foreign!B27</f>
        <v>10080</v>
      </c>
      <c r="C27" s="22">
        <f>((SQRT((Intra!C27/1.645)^2+(Inter!C27/1.645)^2+(Foreign!C27/1.645)^2))*1.645)</f>
        <v>797.23208665983816</v>
      </c>
      <c r="D27" s="23">
        <f t="shared" si="3"/>
        <v>0.18548847137625821</v>
      </c>
      <c r="E27" s="21">
        <f>Intra!E27+Inter!E27+Foreign!E27</f>
        <v>6670</v>
      </c>
      <c r="F27" s="22">
        <f>((SQRT((Intra!F27/1.645)^2+(Inter!F27/1.645)^2+(Foreign!F27/1.645)^2))*1.645)</f>
        <v>637.30997167783278</v>
      </c>
      <c r="G27" s="23">
        <f t="shared" si="4"/>
        <v>0.16619325260377735</v>
      </c>
      <c r="H27" s="21">
        <f>Intra!H27+Inter!H27+Foreign!H27</f>
        <v>3410</v>
      </c>
      <c r="I27" s="27">
        <f>((SQRT((Intra!I27/1.645)^2+(Inter!I27/1.645)^2+(Foreign!I27/1.645)^2))*1.645)</f>
        <v>1020.6581210180027</v>
      </c>
    </row>
    <row r="28" spans="1:9" ht="28.8" x14ac:dyDescent="0.3">
      <c r="A28" s="24" t="s">
        <v>28</v>
      </c>
      <c r="B28" s="21">
        <f>Intra!B28+Inter!B28+Foreign!B28</f>
        <v>6305</v>
      </c>
      <c r="C28" s="22">
        <f>((SQRT((Intra!C28/1.645)^2+(Inter!C28/1.645)^2+(Foreign!C28/1.645)^2))*1.645)</f>
        <v>692.37562059910783</v>
      </c>
      <c r="D28" s="23">
        <f t="shared" si="3"/>
        <v>0.11602230278048691</v>
      </c>
      <c r="E28" s="21">
        <f>Intra!E28+Inter!E28+Foreign!E28</f>
        <v>6145</v>
      </c>
      <c r="F28" s="22">
        <f>((SQRT((Intra!F28/1.645)^2+(Inter!F28/1.645)^2+(Foreign!F28/1.645)^2))*1.645)</f>
        <v>557.73649692305423</v>
      </c>
      <c r="G28" s="23">
        <f t="shared" si="4"/>
        <v>0.15311207455025663</v>
      </c>
      <c r="H28" s="21">
        <f>Intra!H28+Inter!H28+Foreign!H28</f>
        <v>160</v>
      </c>
      <c r="I28" s="27">
        <f>((SQRT((Intra!I28/1.645)^2+(Inter!I28/1.645)^2+(Foreign!I28/1.645)^2))*1.645)</f>
        <v>889.07480000278929</v>
      </c>
    </row>
    <row r="29" spans="1:9" x14ac:dyDescent="0.3">
      <c r="A29" s="24" t="s">
        <v>22</v>
      </c>
      <c r="B29" s="21">
        <f>Intra!B29+Inter!B29+Foreign!B29</f>
        <v>3901</v>
      </c>
      <c r="C29" s="22">
        <f>((SQRT((Intra!C29/1.645)^2+(Inter!C29/1.645)^2+(Foreign!C29/1.645)^2))*1.645)</f>
        <v>523.62391083677608</v>
      </c>
      <c r="D29" s="23">
        <f t="shared" si="3"/>
        <v>7.1784774487974531E-2</v>
      </c>
      <c r="E29" s="21">
        <f>Intra!E29+Inter!E29+Foreign!E29</f>
        <v>3277</v>
      </c>
      <c r="F29" s="22">
        <f>((SQRT((Intra!F29/1.645)^2+(Inter!F29/1.645)^2+(Foreign!F29/1.645)^2))*1.645)</f>
        <v>414.83370162029991</v>
      </c>
      <c r="G29" s="23">
        <f t="shared" si="4"/>
        <v>8.1651467583594955E-2</v>
      </c>
      <c r="H29" s="21">
        <f>Intra!H29+Inter!H29+Foreign!H29</f>
        <v>624</v>
      </c>
      <c r="I29" s="27">
        <f>((SQRT((Intra!I29/1.645)^2+(Inter!I29/1.645)^2+(Foreign!I29/1.645)^2))*1.645)</f>
        <v>668.03368178558185</v>
      </c>
    </row>
    <row r="30" spans="1:9" x14ac:dyDescent="0.3">
      <c r="A30" s="29" t="s">
        <v>23</v>
      </c>
      <c r="B30" s="30">
        <f>Intra!B30+Inter!B30+Foreign!B30</f>
        <v>7634</v>
      </c>
      <c r="C30" s="31">
        <f>((SQRT((Intra!C30/1.645)^2+(Inter!C30/1.645)^2+(Foreign!C30/1.645)^2))*1.645)</f>
        <v>759.11659183553616</v>
      </c>
      <c r="D30" s="32">
        <f t="shared" si="3"/>
        <v>0.14047807445301141</v>
      </c>
      <c r="E30" s="30">
        <f>Intra!E30+Inter!E30+Foreign!E30</f>
        <v>4559</v>
      </c>
      <c r="F30" s="31">
        <f>((SQRT((Intra!F30/1.645)^2+(Inter!F30/1.645)^2+(Foreign!F30/1.645)^2))*1.645)</f>
        <v>522.68824360224517</v>
      </c>
      <c r="G30" s="32">
        <f t="shared" si="4"/>
        <v>0.11359445856381123</v>
      </c>
      <c r="H30" s="30">
        <f>Intra!H30+Inter!H30+Foreign!H30</f>
        <v>3075</v>
      </c>
      <c r="I30" s="33">
        <f>((SQRT((Intra!I30/1.645)^2+(Inter!I30/1.645)^2+(Foreign!I30/1.645)^2))*1.645)</f>
        <v>921.66208558234632</v>
      </c>
    </row>
    <row r="32" spans="1:9" x14ac:dyDescent="0.3">
      <c r="A32" s="7" t="s">
        <v>6</v>
      </c>
    </row>
    <row r="33" spans="1:9" ht="28.8" customHeight="1" x14ac:dyDescent="0.3">
      <c r="A33" s="39" t="s">
        <v>37</v>
      </c>
      <c r="B33" s="39"/>
      <c r="C33" s="39"/>
      <c r="D33" s="39"/>
      <c r="E33" s="39"/>
      <c r="F33" s="39"/>
      <c r="G33" s="39"/>
      <c r="H33" s="39"/>
      <c r="I33" s="39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5">
    <mergeCell ref="B5:D5"/>
    <mergeCell ref="E5:G5"/>
    <mergeCell ref="H5:I5"/>
    <mergeCell ref="B3:I3"/>
    <mergeCell ref="A33:I33"/>
  </mergeCells>
  <pageMargins left="0.7" right="0.7" top="0.5" bottom="0.5" header="0.3" footer="0.3"/>
  <pageSetup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1" customWidth="1"/>
    <col min="3" max="4" width="10.6640625" style="1" customWidth="1"/>
    <col min="5" max="5" width="13.5546875" style="1" customWidth="1"/>
    <col min="6" max="7" width="10.6640625" style="1" customWidth="1"/>
    <col min="8" max="8" width="13.5546875" style="1" customWidth="1"/>
    <col min="9" max="9" width="10.6640625" style="1" customWidth="1"/>
    <col min="10" max="16384" width="8.88671875" style="1"/>
  </cols>
  <sheetData>
    <row r="2" spans="1:9" x14ac:dyDescent="0.3">
      <c r="A2" s="15"/>
      <c r="B2" s="15"/>
      <c r="C2" s="15"/>
      <c r="D2" s="15"/>
      <c r="E2" s="15"/>
      <c r="F2" s="15"/>
      <c r="G2" s="15"/>
      <c r="H2" s="15"/>
      <c r="I2" s="15"/>
    </row>
    <row r="3" spans="1:9" ht="15.6" x14ac:dyDescent="0.3">
      <c r="A3" s="2" t="str">
        <f>Total!A3</f>
        <v>Montgomery County</v>
      </c>
      <c r="B3" s="40" t="s">
        <v>9</v>
      </c>
      <c r="C3" s="40"/>
      <c r="D3" s="40"/>
      <c r="E3" s="40"/>
      <c r="F3" s="40"/>
      <c r="G3" s="40"/>
      <c r="H3" s="40"/>
      <c r="I3" s="40"/>
    </row>
    <row r="4" spans="1:9" ht="15.6" x14ac:dyDescent="0.3">
      <c r="A4" s="2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6"/>
      <c r="B5" s="11" t="s">
        <v>0</v>
      </c>
      <c r="C5" s="12"/>
      <c r="D5" s="13"/>
      <c r="E5" s="11" t="s">
        <v>36</v>
      </c>
      <c r="F5" s="12"/>
      <c r="G5" s="13"/>
      <c r="H5" s="11" t="s">
        <v>1</v>
      </c>
      <c r="I5" s="13"/>
    </row>
    <row r="6" spans="1:9" x14ac:dyDescent="0.3">
      <c r="A6" s="35" t="s">
        <v>12</v>
      </c>
      <c r="B6" s="4" t="s">
        <v>2</v>
      </c>
      <c r="C6" s="18" t="s">
        <v>3</v>
      </c>
      <c r="D6" s="18" t="s">
        <v>4</v>
      </c>
      <c r="E6" s="4" t="s">
        <v>2</v>
      </c>
      <c r="F6" s="18" t="s">
        <v>3</v>
      </c>
      <c r="G6" s="18" t="s">
        <v>4</v>
      </c>
      <c r="H6" s="4" t="s">
        <v>2</v>
      </c>
      <c r="I6" s="19" t="s">
        <v>3</v>
      </c>
    </row>
    <row r="7" spans="1:9" s="5" customFormat="1" x14ac:dyDescent="0.3">
      <c r="A7" s="35"/>
      <c r="B7" s="4"/>
      <c r="C7" s="18"/>
      <c r="D7" s="18"/>
      <c r="E7" s="4"/>
      <c r="F7" s="18"/>
      <c r="G7" s="18"/>
      <c r="H7" s="4"/>
      <c r="I7" s="19"/>
    </row>
    <row r="8" spans="1:9" x14ac:dyDescent="0.3">
      <c r="A8" s="36" t="s">
        <v>5</v>
      </c>
      <c r="B8" s="48">
        <v>12454</v>
      </c>
      <c r="C8" s="48">
        <v>1056.9829705345303</v>
      </c>
      <c r="D8" s="23">
        <f t="shared" ref="D8:D12" si="0">B8/B$8</f>
        <v>1</v>
      </c>
      <c r="E8" s="49">
        <v>15642</v>
      </c>
      <c r="F8" s="49">
        <v>1118.2392409498068</v>
      </c>
      <c r="G8" s="23">
        <f t="shared" ref="G8:G12" si="1">E8/E$8</f>
        <v>1</v>
      </c>
      <c r="H8" s="41">
        <f t="shared" ref="H8:H12" si="2">B8-E8</f>
        <v>-3188</v>
      </c>
      <c r="I8" s="42">
        <f>((SQRT((C8/1.645)^2+(F8/1.645)^2)))*1.645</f>
        <v>1538.7241468177458</v>
      </c>
    </row>
    <row r="9" spans="1:9" x14ac:dyDescent="0.3">
      <c r="A9" s="37" t="s">
        <v>13</v>
      </c>
      <c r="B9" s="48">
        <v>9336</v>
      </c>
      <c r="C9" s="48">
        <v>949.30132202583593</v>
      </c>
      <c r="D9" s="23">
        <f t="shared" si="0"/>
        <v>0.74963867030672882</v>
      </c>
      <c r="E9" s="49">
        <v>9917</v>
      </c>
      <c r="F9" s="49">
        <v>918.97116385662491</v>
      </c>
      <c r="G9" s="23">
        <f t="shared" si="1"/>
        <v>0.63399820994757705</v>
      </c>
      <c r="H9" s="41">
        <f t="shared" si="2"/>
        <v>-581</v>
      </c>
      <c r="I9" s="42">
        <f t="shared" ref="I9:I12" si="3">((SQRT((C9/1.645)^2+(F9/1.645)^2)))*1.645</f>
        <v>1321.2422185201317</v>
      </c>
    </row>
    <row r="10" spans="1:9" x14ac:dyDescent="0.3">
      <c r="A10" s="37" t="s">
        <v>14</v>
      </c>
      <c r="B10" s="48">
        <v>879</v>
      </c>
      <c r="C10" s="48">
        <v>248.06853891616322</v>
      </c>
      <c r="D10" s="23">
        <f t="shared" si="0"/>
        <v>7.0579733418981855E-2</v>
      </c>
      <c r="E10" s="49">
        <v>899</v>
      </c>
      <c r="F10" s="49">
        <v>245.76411454889015</v>
      </c>
      <c r="G10" s="23">
        <f t="shared" si="1"/>
        <v>5.7473468865873928E-2</v>
      </c>
      <c r="H10" s="41">
        <f t="shared" si="2"/>
        <v>-20</v>
      </c>
      <c r="I10" s="42">
        <f t="shared" si="3"/>
        <v>349.19621991081169</v>
      </c>
    </row>
    <row r="11" spans="1:9" x14ac:dyDescent="0.3">
      <c r="A11" s="37" t="s">
        <v>15</v>
      </c>
      <c r="B11" s="48">
        <v>72</v>
      </c>
      <c r="C11" s="48">
        <v>63.921827257987552</v>
      </c>
      <c r="D11" s="23">
        <f t="shared" si="0"/>
        <v>5.7812750923398109E-3</v>
      </c>
      <c r="E11" s="49">
        <v>186</v>
      </c>
      <c r="F11" s="49">
        <v>98.53933224860009</v>
      </c>
      <c r="G11" s="23">
        <f t="shared" si="1"/>
        <v>1.1891062523973917E-2</v>
      </c>
      <c r="H11" s="41">
        <f t="shared" si="2"/>
        <v>-114</v>
      </c>
      <c r="I11" s="42">
        <f t="shared" si="3"/>
        <v>117.45637488020817</v>
      </c>
    </row>
    <row r="12" spans="1:9" x14ac:dyDescent="0.3">
      <c r="A12" s="38" t="s">
        <v>16</v>
      </c>
      <c r="B12" s="48">
        <v>2167</v>
      </c>
      <c r="C12" s="48">
        <v>387.83501646963236</v>
      </c>
      <c r="D12" s="23">
        <f t="shared" si="0"/>
        <v>0.17400032118194958</v>
      </c>
      <c r="E12" s="49">
        <v>4640</v>
      </c>
      <c r="F12" s="49">
        <v>579.51790308842055</v>
      </c>
      <c r="G12" s="23">
        <f t="shared" si="1"/>
        <v>0.29663725866257512</v>
      </c>
      <c r="H12" s="41">
        <f t="shared" si="2"/>
        <v>-2473</v>
      </c>
      <c r="I12" s="42">
        <f t="shared" si="3"/>
        <v>697.32130327417929</v>
      </c>
    </row>
    <row r="13" spans="1:9" x14ac:dyDescent="0.3">
      <c r="A13" s="26"/>
      <c r="B13" s="21"/>
      <c r="C13" s="22"/>
      <c r="D13" s="27"/>
      <c r="E13" s="21"/>
      <c r="F13" s="22"/>
      <c r="G13" s="27"/>
      <c r="H13" s="21"/>
      <c r="I13" s="27"/>
    </row>
    <row r="14" spans="1:9" x14ac:dyDescent="0.3">
      <c r="A14" s="35" t="s">
        <v>39</v>
      </c>
      <c r="B14" s="43"/>
      <c r="C14" s="18"/>
      <c r="D14" s="19"/>
      <c r="E14" s="4"/>
      <c r="F14" s="18"/>
      <c r="G14" s="19"/>
      <c r="H14" s="4"/>
      <c r="I14" s="19"/>
    </row>
    <row r="15" spans="1:9" x14ac:dyDescent="0.3">
      <c r="A15" s="36" t="s">
        <v>5</v>
      </c>
      <c r="B15" s="55">
        <v>11156</v>
      </c>
      <c r="C15" s="55">
        <v>936.09614890779267</v>
      </c>
      <c r="D15" s="23">
        <f>B15/B$15</f>
        <v>1</v>
      </c>
      <c r="E15" s="56">
        <v>13909</v>
      </c>
      <c r="F15" s="56">
        <v>972.88025984701733</v>
      </c>
      <c r="G15" s="23">
        <f>E15/E$15</f>
        <v>1</v>
      </c>
      <c r="H15" s="21">
        <f t="shared" ref="H15:H21" si="4">B15-E15</f>
        <v>-2753</v>
      </c>
      <c r="I15" s="42">
        <f t="shared" ref="I15:I21" si="5">((SQRT((C15/1.645)^2+(F15/1.645)^2)))*1.645</f>
        <v>1350.1007369822446</v>
      </c>
    </row>
    <row r="16" spans="1:9" x14ac:dyDescent="0.3">
      <c r="A16" s="37" t="s">
        <v>17</v>
      </c>
      <c r="B16" s="55">
        <v>4899</v>
      </c>
      <c r="C16" s="55">
        <v>596.13337433832714</v>
      </c>
      <c r="D16" s="23">
        <f>B16/B$15</f>
        <v>0.43913589100035855</v>
      </c>
      <c r="E16" s="56">
        <v>5210</v>
      </c>
      <c r="F16" s="56">
        <v>596.98911212852113</v>
      </c>
      <c r="G16" s="23">
        <f>E16/E$15</f>
        <v>0.3745776116183766</v>
      </c>
      <c r="H16" s="21">
        <f t="shared" si="4"/>
        <v>-311</v>
      </c>
      <c r="I16" s="42">
        <f t="shared" si="5"/>
        <v>843.66521796267034</v>
      </c>
    </row>
    <row r="17" spans="1:9" x14ac:dyDescent="0.3">
      <c r="A17" s="37" t="s">
        <v>18</v>
      </c>
      <c r="B17" s="55">
        <v>2143</v>
      </c>
      <c r="C17" s="55">
        <v>429.31806391066289</v>
      </c>
      <c r="D17" s="23">
        <f t="shared" ref="D17:D21" si="6">B17/B$15</f>
        <v>0.19209394048045894</v>
      </c>
      <c r="E17" s="56">
        <v>3220</v>
      </c>
      <c r="F17" s="56">
        <v>484.54205183864076</v>
      </c>
      <c r="G17" s="23">
        <f t="shared" ref="G17:G21" si="7">E17/E$15</f>
        <v>0.23150478107700051</v>
      </c>
      <c r="H17" s="21">
        <f t="shared" si="4"/>
        <v>-1077</v>
      </c>
      <c r="I17" s="42">
        <f t="shared" si="5"/>
        <v>647.37547065053366</v>
      </c>
    </row>
    <row r="18" spans="1:9" x14ac:dyDescent="0.3">
      <c r="A18" s="37" t="s">
        <v>19</v>
      </c>
      <c r="B18" s="55">
        <v>2221</v>
      </c>
      <c r="C18" s="55">
        <v>407.55858474580072</v>
      </c>
      <c r="D18" s="23">
        <f t="shared" si="6"/>
        <v>0.19908569379705987</v>
      </c>
      <c r="E18" s="56">
        <v>2942</v>
      </c>
      <c r="F18" s="56">
        <v>390.69169430639295</v>
      </c>
      <c r="G18" s="23">
        <f t="shared" si="7"/>
        <v>0.21151772233805449</v>
      </c>
      <c r="H18" s="21">
        <f t="shared" si="4"/>
        <v>-721</v>
      </c>
      <c r="I18" s="42">
        <f t="shared" si="5"/>
        <v>564.57417581749166</v>
      </c>
    </row>
    <row r="19" spans="1:9" x14ac:dyDescent="0.3">
      <c r="A19" s="38" t="s">
        <v>20</v>
      </c>
      <c r="B19" s="55">
        <v>1125</v>
      </c>
      <c r="C19" s="55">
        <v>301.34531687086167</v>
      </c>
      <c r="D19" s="23">
        <f t="shared" si="6"/>
        <v>0.10084259591251345</v>
      </c>
      <c r="E19" s="56">
        <v>1440</v>
      </c>
      <c r="F19" s="56">
        <v>361.04570347810534</v>
      </c>
      <c r="G19" s="23">
        <f t="shared" si="7"/>
        <v>0.10353008843195054</v>
      </c>
      <c r="H19" s="21">
        <f t="shared" si="4"/>
        <v>-315</v>
      </c>
      <c r="I19" s="42">
        <f t="shared" si="5"/>
        <v>470.2797040060309</v>
      </c>
    </row>
    <row r="20" spans="1:9" x14ac:dyDescent="0.3">
      <c r="A20" s="38" t="s">
        <v>21</v>
      </c>
      <c r="B20" s="55">
        <v>708</v>
      </c>
      <c r="C20" s="55">
        <v>275.51225018136677</v>
      </c>
      <c r="D20" s="23">
        <f t="shared" si="6"/>
        <v>6.3463607027608462E-2</v>
      </c>
      <c r="E20" s="56">
        <v>949</v>
      </c>
      <c r="F20" s="56">
        <v>252.42622684657786</v>
      </c>
      <c r="G20" s="23">
        <f t="shared" si="7"/>
        <v>6.822920411244518E-2</v>
      </c>
      <c r="H20" s="21">
        <f t="shared" si="4"/>
        <v>-241</v>
      </c>
      <c r="I20" s="42">
        <f t="shared" si="5"/>
        <v>373.66562592778052</v>
      </c>
    </row>
    <row r="21" spans="1:9" x14ac:dyDescent="0.3">
      <c r="A21" s="38" t="s">
        <v>30</v>
      </c>
      <c r="B21" s="55">
        <v>60</v>
      </c>
      <c r="C21" s="55">
        <v>61.375891032228608</v>
      </c>
      <c r="D21" s="23">
        <f t="shared" si="6"/>
        <v>5.3782717820007172E-3</v>
      </c>
      <c r="E21" s="56">
        <v>148</v>
      </c>
      <c r="F21" s="56">
        <v>92.768529146472943</v>
      </c>
      <c r="G21" s="23">
        <f t="shared" si="7"/>
        <v>1.0640592422172693E-2</v>
      </c>
      <c r="H21" s="21">
        <f t="shared" si="4"/>
        <v>-88</v>
      </c>
      <c r="I21" s="42">
        <f t="shared" si="5"/>
        <v>111.23398761170075</v>
      </c>
    </row>
    <row r="22" spans="1:9" x14ac:dyDescent="0.3">
      <c r="A22" s="26"/>
      <c r="B22" s="21"/>
      <c r="C22" s="22"/>
      <c r="D22" s="28"/>
      <c r="E22" s="21"/>
      <c r="F22" s="22"/>
      <c r="G22" s="28"/>
      <c r="H22" s="26"/>
      <c r="I22" s="28"/>
    </row>
    <row r="23" spans="1:9" x14ac:dyDescent="0.3">
      <c r="A23" s="17" t="s">
        <v>24</v>
      </c>
      <c r="B23" s="21"/>
      <c r="C23" s="22"/>
      <c r="D23" s="19"/>
      <c r="E23" s="21"/>
      <c r="F23" s="22"/>
      <c r="G23" s="19"/>
      <c r="H23" s="4"/>
      <c r="I23" s="19"/>
    </row>
    <row r="24" spans="1:9" x14ac:dyDescent="0.3">
      <c r="A24" s="36" t="s">
        <v>5</v>
      </c>
      <c r="B24" s="59">
        <v>12454</v>
      </c>
      <c r="C24" s="59">
        <v>966.99379522311312</v>
      </c>
      <c r="D24" s="23">
        <f>B24/B$24</f>
        <v>1</v>
      </c>
      <c r="E24" s="60">
        <v>15642</v>
      </c>
      <c r="F24" s="60">
        <v>1021.9476503226573</v>
      </c>
      <c r="G24" s="23">
        <f>E24/E$24</f>
        <v>1</v>
      </c>
      <c r="H24" s="21">
        <f t="shared" ref="H24:H30" si="8">B24-E24</f>
        <v>-3188</v>
      </c>
      <c r="I24" s="42">
        <f t="shared" ref="I24:I30" si="9">((SQRT((C24/1.645)^2+(F24/1.645)^2)))*1.645</f>
        <v>1406.9307019181863</v>
      </c>
    </row>
    <row r="25" spans="1:9" ht="28.8" x14ac:dyDescent="0.3">
      <c r="A25" s="37" t="s">
        <v>25</v>
      </c>
      <c r="B25" s="59">
        <v>6276</v>
      </c>
      <c r="C25" s="59">
        <v>702.65709987162313</v>
      </c>
      <c r="D25" s="23">
        <f t="shared" ref="D25:D30" si="10">B25/B$24</f>
        <v>0.50393447888228682</v>
      </c>
      <c r="E25" s="60">
        <v>7174</v>
      </c>
      <c r="F25" s="60">
        <v>691.42750885396515</v>
      </c>
      <c r="G25" s="23">
        <f t="shared" ref="G25:G30" si="11">E25/E$24</f>
        <v>0.4586370029408004</v>
      </c>
      <c r="H25" s="21">
        <f t="shared" si="8"/>
        <v>-898</v>
      </c>
      <c r="I25" s="42">
        <f t="shared" si="9"/>
        <v>985.79866098509194</v>
      </c>
    </row>
    <row r="26" spans="1:9" ht="28.8" x14ac:dyDescent="0.3">
      <c r="A26" s="37" t="s">
        <v>26</v>
      </c>
      <c r="B26" s="59">
        <v>990</v>
      </c>
      <c r="C26" s="59">
        <v>259.67287112827165</v>
      </c>
      <c r="D26" s="23">
        <f t="shared" si="10"/>
        <v>7.9492532519672393E-2</v>
      </c>
      <c r="E26" s="60">
        <v>814</v>
      </c>
      <c r="F26" s="60">
        <v>216.9976958403015</v>
      </c>
      <c r="G26" s="23">
        <f t="shared" si="11"/>
        <v>5.2039381153305204E-2</v>
      </c>
      <c r="H26" s="21">
        <f t="shared" si="8"/>
        <v>176</v>
      </c>
      <c r="I26" s="42">
        <f t="shared" si="9"/>
        <v>338.40508270414614</v>
      </c>
    </row>
    <row r="27" spans="1:9" ht="28.8" x14ac:dyDescent="0.3">
      <c r="A27" s="37" t="s">
        <v>27</v>
      </c>
      <c r="B27" s="59">
        <v>1567</v>
      </c>
      <c r="C27" s="59">
        <v>339.74696466635282</v>
      </c>
      <c r="D27" s="23">
        <f t="shared" si="10"/>
        <v>0.12582302874578449</v>
      </c>
      <c r="E27" s="60">
        <v>2540</v>
      </c>
      <c r="F27" s="60">
        <v>450.5918330373953</v>
      </c>
      <c r="G27" s="23">
        <f t="shared" si="11"/>
        <v>0.16238332694028895</v>
      </c>
      <c r="H27" s="21">
        <f t="shared" si="8"/>
        <v>-973</v>
      </c>
      <c r="I27" s="42">
        <f t="shared" si="9"/>
        <v>564.32348878989603</v>
      </c>
    </row>
    <row r="28" spans="1:9" ht="28.8" x14ac:dyDescent="0.3">
      <c r="A28" s="37" t="s">
        <v>28</v>
      </c>
      <c r="B28" s="59">
        <v>1715</v>
      </c>
      <c r="C28" s="59">
        <v>377.05702486494005</v>
      </c>
      <c r="D28" s="23">
        <f t="shared" si="10"/>
        <v>0.13770676088003855</v>
      </c>
      <c r="E28" s="60">
        <v>2227</v>
      </c>
      <c r="F28" s="60">
        <v>366.77240899500606</v>
      </c>
      <c r="G28" s="23">
        <f t="shared" si="11"/>
        <v>0.1423730980693006</v>
      </c>
      <c r="H28" s="21">
        <f t="shared" si="8"/>
        <v>-512</v>
      </c>
      <c r="I28" s="42">
        <f t="shared" si="9"/>
        <v>526.0171099878786</v>
      </c>
    </row>
    <row r="29" spans="1:9" x14ac:dyDescent="0.3">
      <c r="A29" s="37" t="s">
        <v>22</v>
      </c>
      <c r="B29" s="59">
        <v>608</v>
      </c>
      <c r="C29" s="59">
        <v>196.0459129897892</v>
      </c>
      <c r="D29" s="23">
        <f t="shared" si="10"/>
        <v>4.8819656335313953E-2</v>
      </c>
      <c r="E29" s="60">
        <v>1183</v>
      </c>
      <c r="F29" s="60">
        <v>239.74569860583526</v>
      </c>
      <c r="G29" s="23">
        <f t="shared" si="11"/>
        <v>7.5629714870221201E-2</v>
      </c>
      <c r="H29" s="21">
        <f t="shared" si="8"/>
        <v>-575</v>
      </c>
      <c r="I29" s="42">
        <f t="shared" si="9"/>
        <v>309.69662574848957</v>
      </c>
    </row>
    <row r="30" spans="1:9" x14ac:dyDescent="0.3">
      <c r="A30" s="44" t="s">
        <v>23</v>
      </c>
      <c r="B30" s="59">
        <v>1298</v>
      </c>
      <c r="C30" s="59">
        <v>279.08063350938556</v>
      </c>
      <c r="D30" s="32">
        <f t="shared" si="10"/>
        <v>0.10422354263690381</v>
      </c>
      <c r="E30" s="60">
        <v>1704</v>
      </c>
      <c r="F30" s="60">
        <v>352.39750282883676</v>
      </c>
      <c r="G30" s="32">
        <f t="shared" si="11"/>
        <v>0.10893747602608363</v>
      </c>
      <c r="H30" s="30">
        <f t="shared" si="8"/>
        <v>-406</v>
      </c>
      <c r="I30" s="42">
        <f t="shared" si="9"/>
        <v>449.52196831745613</v>
      </c>
    </row>
    <row r="31" spans="1:9" x14ac:dyDescent="0.3">
      <c r="B31" s="45"/>
      <c r="C31" s="45"/>
      <c r="E31" s="45"/>
      <c r="F31" s="45"/>
      <c r="I31" s="45"/>
    </row>
    <row r="32" spans="1:9" x14ac:dyDescent="0.3">
      <c r="A32" s="7" t="s">
        <v>33</v>
      </c>
    </row>
    <row r="33" spans="1:9" ht="30" customHeight="1" x14ac:dyDescent="0.3">
      <c r="A33" s="39" t="s">
        <v>38</v>
      </c>
      <c r="B33" s="39"/>
      <c r="C33" s="39"/>
      <c r="D33" s="39"/>
      <c r="E33" s="39"/>
      <c r="F33" s="39"/>
      <c r="G33" s="39"/>
      <c r="H33" s="39"/>
      <c r="I33" s="39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B5:D5"/>
    <mergeCell ref="E5:G5"/>
    <mergeCell ref="H5:I5"/>
    <mergeCell ref="A2:I2"/>
    <mergeCell ref="B3:I3"/>
  </mergeCells>
  <pageMargins left="0.7" right="0.7" top="0.5" bottom="0.5" header="0.3" footer="0.3"/>
  <pageSetup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5" customWidth="1"/>
    <col min="3" max="4" width="10.6640625" style="5" customWidth="1"/>
    <col min="5" max="5" width="13.5546875" style="5" customWidth="1"/>
    <col min="6" max="7" width="10.6640625" style="5" customWidth="1"/>
    <col min="8" max="8" width="13.5546875" style="5" customWidth="1"/>
    <col min="9" max="9" width="10.6640625" style="5" customWidth="1"/>
    <col min="10" max="16384" width="8.88671875" style="5"/>
  </cols>
  <sheetData>
    <row r="2" spans="1:9" x14ac:dyDescent="0.3">
      <c r="A2" s="15"/>
      <c r="B2" s="15"/>
      <c r="C2" s="15"/>
      <c r="D2" s="15"/>
      <c r="E2" s="15"/>
      <c r="F2" s="15"/>
      <c r="G2" s="15"/>
      <c r="H2" s="15"/>
      <c r="I2" s="15"/>
    </row>
    <row r="3" spans="1:9" ht="15.6" x14ac:dyDescent="0.3">
      <c r="A3" s="2" t="str">
        <f>Intra!A3</f>
        <v>Montgomery County</v>
      </c>
      <c r="B3" s="14" t="s">
        <v>10</v>
      </c>
      <c r="C3" s="14"/>
      <c r="D3" s="14"/>
      <c r="E3" s="14"/>
      <c r="F3" s="14"/>
      <c r="G3" s="14"/>
      <c r="H3" s="14"/>
      <c r="I3" s="14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6"/>
      <c r="B5" s="11" t="s">
        <v>0</v>
      </c>
      <c r="C5" s="12"/>
      <c r="D5" s="13"/>
      <c r="E5" s="11" t="s">
        <v>29</v>
      </c>
      <c r="F5" s="12"/>
      <c r="G5" s="13"/>
      <c r="H5" s="11" t="s">
        <v>1</v>
      </c>
      <c r="I5" s="13"/>
    </row>
    <row r="6" spans="1:9" x14ac:dyDescent="0.3">
      <c r="A6" s="35" t="s">
        <v>12</v>
      </c>
      <c r="B6" s="4" t="s">
        <v>2</v>
      </c>
      <c r="C6" s="18" t="s">
        <v>3</v>
      </c>
      <c r="D6" s="18" t="s">
        <v>4</v>
      </c>
      <c r="E6" s="4" t="s">
        <v>2</v>
      </c>
      <c r="F6" s="18" t="s">
        <v>3</v>
      </c>
      <c r="G6" s="18" t="s">
        <v>4</v>
      </c>
      <c r="H6" s="4" t="s">
        <v>2</v>
      </c>
      <c r="I6" s="19" t="s">
        <v>3</v>
      </c>
    </row>
    <row r="7" spans="1:9" x14ac:dyDescent="0.3">
      <c r="A7" s="35"/>
      <c r="B7" s="4"/>
      <c r="C7" s="18"/>
      <c r="D7" s="18"/>
      <c r="E7" s="4"/>
      <c r="F7" s="18"/>
      <c r="G7" s="18"/>
      <c r="H7" s="4"/>
      <c r="I7" s="19"/>
    </row>
    <row r="8" spans="1:9" x14ac:dyDescent="0.3">
      <c r="A8" s="36" t="s">
        <v>5</v>
      </c>
      <c r="B8" s="50">
        <v>29807</v>
      </c>
      <c r="C8" s="50">
        <v>1453.9525439298218</v>
      </c>
      <c r="D8" s="23">
        <f t="shared" ref="D8" si="0">B8/B$8</f>
        <v>1</v>
      </c>
      <c r="E8" s="51">
        <v>24492</v>
      </c>
      <c r="F8" s="51">
        <v>1245.2437512390898</v>
      </c>
      <c r="G8" s="23">
        <f t="shared" ref="G8" si="1">E8/E$8</f>
        <v>1</v>
      </c>
      <c r="H8" s="41">
        <f t="shared" ref="H8:H12" si="2">B8-E8</f>
        <v>5315</v>
      </c>
      <c r="I8" s="42">
        <f t="shared" ref="I8:I12" si="3">((SQRT((C8/1.645)^2+(F8/1.645)^2)))*1.645</f>
        <v>1914.3171106167338</v>
      </c>
    </row>
    <row r="9" spans="1:9" x14ac:dyDescent="0.3">
      <c r="A9" s="37" t="s">
        <v>13</v>
      </c>
      <c r="B9" s="50">
        <v>20987</v>
      </c>
      <c r="C9" s="50">
        <v>1247.3515943790669</v>
      </c>
      <c r="D9" s="23">
        <f>B9/B$8</f>
        <v>0.7040963532056228</v>
      </c>
      <c r="E9" s="51">
        <v>14123</v>
      </c>
      <c r="F9" s="51">
        <v>1017.192213890767</v>
      </c>
      <c r="G9" s="23">
        <f>E9/E$8</f>
        <v>0.57663726931242854</v>
      </c>
      <c r="H9" s="41">
        <f t="shared" si="2"/>
        <v>6864</v>
      </c>
      <c r="I9" s="42">
        <f t="shared" si="3"/>
        <v>1609.5235319808157</v>
      </c>
    </row>
    <row r="10" spans="1:9" x14ac:dyDescent="0.3">
      <c r="A10" s="37" t="s">
        <v>14</v>
      </c>
      <c r="B10" s="50">
        <v>2409</v>
      </c>
      <c r="C10" s="50">
        <v>384.59069151501831</v>
      </c>
      <c r="D10" s="23">
        <f>B10/B$8</f>
        <v>8.0819941624450636E-2</v>
      </c>
      <c r="E10" s="51">
        <v>1578</v>
      </c>
      <c r="F10" s="51">
        <v>310.45611606151357</v>
      </c>
      <c r="G10" s="23">
        <f>E10/E$8</f>
        <v>6.4429201371876535E-2</v>
      </c>
      <c r="H10" s="41">
        <f t="shared" si="2"/>
        <v>831</v>
      </c>
      <c r="I10" s="42">
        <f t="shared" si="3"/>
        <v>494.26005300853512</v>
      </c>
    </row>
    <row r="11" spans="1:9" x14ac:dyDescent="0.3">
      <c r="A11" s="37" t="s">
        <v>15</v>
      </c>
      <c r="B11" s="50">
        <v>1042</v>
      </c>
      <c r="C11" s="50">
        <v>248.82523987730826</v>
      </c>
      <c r="D11" s="23">
        <f>B11/B$8</f>
        <v>3.4958231287952495E-2</v>
      </c>
      <c r="E11" s="51">
        <v>644</v>
      </c>
      <c r="F11" s="51">
        <v>169.1685549976709</v>
      </c>
      <c r="G11" s="23">
        <f>E11/E$8</f>
        <v>2.6294300179650499E-2</v>
      </c>
      <c r="H11" s="41">
        <f t="shared" si="2"/>
        <v>398</v>
      </c>
      <c r="I11" s="42">
        <f t="shared" si="3"/>
        <v>300.88536022877554</v>
      </c>
    </row>
    <row r="12" spans="1:9" x14ac:dyDescent="0.3">
      <c r="A12" s="38" t="s">
        <v>16</v>
      </c>
      <c r="B12" s="50">
        <v>5369</v>
      </c>
      <c r="C12" s="50">
        <v>590.14235570750202</v>
      </c>
      <c r="D12" s="23">
        <f>B12/B$8</f>
        <v>0.18012547388197403</v>
      </c>
      <c r="E12" s="51">
        <v>8147</v>
      </c>
      <c r="F12" s="51">
        <v>625.26074560938184</v>
      </c>
      <c r="G12" s="23">
        <f>E12/E$8</f>
        <v>0.33263922913604443</v>
      </c>
      <c r="H12" s="41">
        <f t="shared" si="2"/>
        <v>-2778</v>
      </c>
      <c r="I12" s="42">
        <f t="shared" si="3"/>
        <v>859.77845983718373</v>
      </c>
    </row>
    <row r="13" spans="1:9" x14ac:dyDescent="0.3">
      <c r="A13" s="26"/>
      <c r="B13" s="21"/>
      <c r="C13" s="22"/>
      <c r="D13" s="27"/>
      <c r="E13" s="21"/>
      <c r="F13" s="22"/>
      <c r="G13" s="27"/>
      <c r="H13" s="21"/>
      <c r="I13" s="27"/>
    </row>
    <row r="14" spans="1:9" x14ac:dyDescent="0.3">
      <c r="A14" s="35" t="s">
        <v>39</v>
      </c>
      <c r="B14" s="43"/>
      <c r="C14" s="18"/>
      <c r="D14" s="19"/>
      <c r="E14" s="4"/>
      <c r="F14" s="18"/>
      <c r="G14" s="19"/>
      <c r="H14" s="4"/>
      <c r="I14" s="19"/>
    </row>
    <row r="15" spans="1:9" x14ac:dyDescent="0.3">
      <c r="A15" s="36" t="s">
        <v>5</v>
      </c>
      <c r="B15" s="57">
        <v>27177</v>
      </c>
      <c r="C15" s="57">
        <v>1388.8477238344021</v>
      </c>
      <c r="D15" s="23">
        <f>B15/B$15</f>
        <v>1</v>
      </c>
      <c r="E15" s="58">
        <v>20990</v>
      </c>
      <c r="F15" s="58">
        <v>1162.2228701931485</v>
      </c>
      <c r="G15" s="23">
        <f>E15/E$15</f>
        <v>1</v>
      </c>
      <c r="H15" s="21">
        <f t="shared" ref="H15:H21" si="4">B15-E15</f>
        <v>6187</v>
      </c>
      <c r="I15" s="27">
        <f t="shared" ref="I15:I21" si="5">((SQRT((C15/1.645)^2+(F15/1.645)^2)))*1.645</f>
        <v>1810.98315839767</v>
      </c>
    </row>
    <row r="16" spans="1:9" x14ac:dyDescent="0.3">
      <c r="A16" s="37" t="s">
        <v>17</v>
      </c>
      <c r="B16" s="57">
        <v>17101</v>
      </c>
      <c r="C16" s="57">
        <v>1090.6924406082587</v>
      </c>
      <c r="D16" s="23">
        <f>B16/B$15</f>
        <v>0.62924531773190562</v>
      </c>
      <c r="E16" s="58">
        <v>11235</v>
      </c>
      <c r="F16" s="58">
        <v>854.42319725063658</v>
      </c>
      <c r="G16" s="23">
        <f>E16/E$15</f>
        <v>0.53525488327775128</v>
      </c>
      <c r="H16" s="21">
        <f t="shared" si="4"/>
        <v>5866</v>
      </c>
      <c r="I16" s="27">
        <f t="shared" si="5"/>
        <v>1385.5139840506843</v>
      </c>
    </row>
    <row r="17" spans="1:9" x14ac:dyDescent="0.3">
      <c r="A17" s="37" t="s">
        <v>18</v>
      </c>
      <c r="B17" s="57">
        <v>3642</v>
      </c>
      <c r="C17" s="57">
        <v>571.01838849550177</v>
      </c>
      <c r="D17" s="23">
        <f t="shared" ref="D17:D21" si="6">B17/B$15</f>
        <v>0.13401037642123856</v>
      </c>
      <c r="E17" s="58">
        <v>3688</v>
      </c>
      <c r="F17" s="58">
        <v>528.67570400009879</v>
      </c>
      <c r="G17" s="23">
        <f t="shared" ref="G17:G21" si="7">E17/E$15</f>
        <v>0.17570271557884706</v>
      </c>
      <c r="H17" s="21">
        <f t="shared" si="4"/>
        <v>-46</v>
      </c>
      <c r="I17" s="27">
        <f t="shared" si="5"/>
        <v>778.17735767625618</v>
      </c>
    </row>
    <row r="18" spans="1:9" x14ac:dyDescent="0.3">
      <c r="A18" s="37" t="s">
        <v>19</v>
      </c>
      <c r="B18" s="57">
        <v>4570</v>
      </c>
      <c r="C18" s="57">
        <v>528.78161843997566</v>
      </c>
      <c r="D18" s="23">
        <f t="shared" si="6"/>
        <v>0.16815689737645803</v>
      </c>
      <c r="E18" s="58">
        <v>4404</v>
      </c>
      <c r="F18" s="58">
        <v>482.28829552457529</v>
      </c>
      <c r="G18" s="23">
        <f t="shared" si="7"/>
        <v>0.20981419723677941</v>
      </c>
      <c r="H18" s="21">
        <f t="shared" si="4"/>
        <v>166</v>
      </c>
      <c r="I18" s="27">
        <f t="shared" si="5"/>
        <v>715.68987697186276</v>
      </c>
    </row>
    <row r="19" spans="1:9" x14ac:dyDescent="0.3">
      <c r="A19" s="38" t="s">
        <v>20</v>
      </c>
      <c r="B19" s="57">
        <v>732</v>
      </c>
      <c r="C19" s="57">
        <v>245.28554788246291</v>
      </c>
      <c r="D19" s="23">
        <f t="shared" si="6"/>
        <v>2.6934540236229165E-2</v>
      </c>
      <c r="E19" s="58">
        <v>832</v>
      </c>
      <c r="F19" s="58">
        <v>255.54451666979671</v>
      </c>
      <c r="G19" s="23">
        <f t="shared" si="7"/>
        <v>3.9637922820390664E-2</v>
      </c>
      <c r="H19" s="21">
        <f t="shared" si="4"/>
        <v>-100</v>
      </c>
      <c r="I19" s="27">
        <f t="shared" si="5"/>
        <v>354.2146242040269</v>
      </c>
    </row>
    <row r="20" spans="1:9" x14ac:dyDescent="0.3">
      <c r="A20" s="38" t="s">
        <v>21</v>
      </c>
      <c r="B20" s="57">
        <v>793</v>
      </c>
      <c r="C20" s="57">
        <v>234.97659457911973</v>
      </c>
      <c r="D20" s="23">
        <f t="shared" si="6"/>
        <v>2.9179085255914929E-2</v>
      </c>
      <c r="E20" s="58">
        <v>598</v>
      </c>
      <c r="F20" s="58">
        <v>174.868522038702</v>
      </c>
      <c r="G20" s="23">
        <f t="shared" si="7"/>
        <v>2.8489757027155789E-2</v>
      </c>
      <c r="H20" s="21">
        <f t="shared" si="4"/>
        <v>195</v>
      </c>
      <c r="I20" s="27">
        <f t="shared" si="5"/>
        <v>292.90442127083026</v>
      </c>
    </row>
    <row r="21" spans="1:9" x14ac:dyDescent="0.3">
      <c r="A21" s="38" t="s">
        <v>30</v>
      </c>
      <c r="B21" s="57">
        <v>339</v>
      </c>
      <c r="C21" s="57">
        <v>135.04443713089407</v>
      </c>
      <c r="D21" s="23">
        <f t="shared" si="6"/>
        <v>1.247378297825367E-2</v>
      </c>
      <c r="E21" s="58">
        <v>233</v>
      </c>
      <c r="F21" s="58">
        <v>112.87603820120547</v>
      </c>
      <c r="G21" s="23">
        <f t="shared" si="7"/>
        <v>1.110052405907575E-2</v>
      </c>
      <c r="H21" s="21">
        <f t="shared" si="4"/>
        <v>106</v>
      </c>
      <c r="I21" s="27">
        <f t="shared" si="5"/>
        <v>176.00568172647155</v>
      </c>
    </row>
    <row r="22" spans="1:9" x14ac:dyDescent="0.3">
      <c r="A22" s="26"/>
      <c r="B22" s="21"/>
      <c r="C22" s="22"/>
      <c r="D22" s="28"/>
      <c r="E22" s="21"/>
      <c r="F22" s="22"/>
      <c r="G22" s="28"/>
      <c r="H22" s="26"/>
      <c r="I22" s="28"/>
    </row>
    <row r="23" spans="1:9" x14ac:dyDescent="0.3">
      <c r="A23" s="17" t="s">
        <v>24</v>
      </c>
      <c r="B23" s="21"/>
      <c r="C23" s="22"/>
      <c r="D23" s="19"/>
      <c r="E23" s="21"/>
      <c r="F23" s="22"/>
      <c r="G23" s="19"/>
      <c r="H23" s="4"/>
      <c r="I23" s="19"/>
    </row>
    <row r="24" spans="1:9" x14ac:dyDescent="0.3">
      <c r="A24" s="36" t="s">
        <v>5</v>
      </c>
      <c r="B24" s="61">
        <v>29807</v>
      </c>
      <c r="C24" s="61">
        <v>1431.1142512042843</v>
      </c>
      <c r="D24" s="23">
        <f>B24/B$24</f>
        <v>1</v>
      </c>
      <c r="E24" s="62">
        <v>24492</v>
      </c>
      <c r="F24" s="62">
        <v>1216.5660689004935</v>
      </c>
      <c r="G24" s="23">
        <f>E24/E$24</f>
        <v>1</v>
      </c>
      <c r="H24" s="21">
        <f>B24-E24</f>
        <v>5315</v>
      </c>
      <c r="I24" s="27">
        <f t="shared" ref="I24:I30" si="8">((SQRT((C24/1.645)^2+(F24/1.645)^2)))*1.645</f>
        <v>1878.3293108504693</v>
      </c>
    </row>
    <row r="25" spans="1:9" ht="28.8" x14ac:dyDescent="0.3">
      <c r="A25" s="37" t="s">
        <v>25</v>
      </c>
      <c r="B25" s="61">
        <v>14452</v>
      </c>
      <c r="C25" s="61">
        <v>999.08508146203451</v>
      </c>
      <c r="D25" s="23">
        <f t="shared" ref="D25:D30" si="9">B25/B$24</f>
        <v>0.48485255141409733</v>
      </c>
      <c r="E25" s="62">
        <v>10444</v>
      </c>
      <c r="F25" s="62">
        <v>870.76632916069968</v>
      </c>
      <c r="G25" s="23">
        <f t="shared" ref="G25:G30" si="10">E25/E$24</f>
        <v>0.42642495508737549</v>
      </c>
      <c r="H25" s="21">
        <f t="shared" ref="H25:H30" si="11">B25-E25</f>
        <v>4008</v>
      </c>
      <c r="I25" s="27">
        <f t="shared" si="8"/>
        <v>1325.2943069371422</v>
      </c>
    </row>
    <row r="26" spans="1:9" ht="28.8" x14ac:dyDescent="0.3">
      <c r="A26" s="37" t="s">
        <v>26</v>
      </c>
      <c r="B26" s="61">
        <v>1105</v>
      </c>
      <c r="C26" s="61">
        <v>249.37922928744484</v>
      </c>
      <c r="D26" s="23">
        <f t="shared" si="9"/>
        <v>3.7071828765055187E-2</v>
      </c>
      <c r="E26" s="62">
        <v>1051</v>
      </c>
      <c r="F26" s="62">
        <v>280.16423754647917</v>
      </c>
      <c r="G26" s="23">
        <f t="shared" si="10"/>
        <v>4.2911971255920299E-2</v>
      </c>
      <c r="H26" s="21">
        <f t="shared" si="11"/>
        <v>54</v>
      </c>
      <c r="I26" s="27">
        <f t="shared" si="8"/>
        <v>375.07599230022709</v>
      </c>
    </row>
    <row r="27" spans="1:9" ht="28.8" x14ac:dyDescent="0.3">
      <c r="A27" s="37" t="s">
        <v>27</v>
      </c>
      <c r="B27" s="61">
        <v>6400</v>
      </c>
      <c r="C27" s="61">
        <v>629.50774419382617</v>
      </c>
      <c r="D27" s="23">
        <f t="shared" si="9"/>
        <v>0.21471466434059114</v>
      </c>
      <c r="E27" s="62">
        <v>4130</v>
      </c>
      <c r="F27" s="62">
        <v>450.70056578619921</v>
      </c>
      <c r="G27" s="23">
        <f t="shared" si="10"/>
        <v>0.16862649028254123</v>
      </c>
      <c r="H27" s="21">
        <f t="shared" si="11"/>
        <v>2270</v>
      </c>
      <c r="I27" s="27">
        <f t="shared" si="8"/>
        <v>774.21637802361158</v>
      </c>
    </row>
    <row r="28" spans="1:9" ht="28.8" x14ac:dyDescent="0.3">
      <c r="A28" s="37" t="s">
        <v>28</v>
      </c>
      <c r="B28" s="61">
        <v>3134</v>
      </c>
      <c r="C28" s="61">
        <v>501.23148344851575</v>
      </c>
      <c r="D28" s="23">
        <f t="shared" si="9"/>
        <v>0.10514308719428322</v>
      </c>
      <c r="E28" s="62">
        <v>3918</v>
      </c>
      <c r="F28" s="62">
        <v>420.17615353563332</v>
      </c>
      <c r="G28" s="23">
        <f t="shared" si="10"/>
        <v>0.15997060264576188</v>
      </c>
      <c r="H28" s="21">
        <f t="shared" si="11"/>
        <v>-784</v>
      </c>
      <c r="I28" s="27">
        <f t="shared" si="8"/>
        <v>654.04969230173924</v>
      </c>
    </row>
    <row r="29" spans="1:9" x14ac:dyDescent="0.3">
      <c r="A29" s="37" t="s">
        <v>22</v>
      </c>
      <c r="B29" s="61">
        <v>2163</v>
      </c>
      <c r="C29" s="61">
        <v>406.11574704756282</v>
      </c>
      <c r="D29" s="23">
        <f t="shared" si="9"/>
        <v>7.2566846713859157E-2</v>
      </c>
      <c r="E29" s="62">
        <v>2094</v>
      </c>
      <c r="F29" s="62">
        <v>338.53951024954239</v>
      </c>
      <c r="G29" s="23">
        <f t="shared" si="10"/>
        <v>8.5497305242528174E-2</v>
      </c>
      <c r="H29" s="21">
        <f t="shared" si="11"/>
        <v>69</v>
      </c>
      <c r="I29" s="27">
        <f t="shared" si="8"/>
        <v>528.7144787122819</v>
      </c>
    </row>
    <row r="30" spans="1:9" x14ac:dyDescent="0.3">
      <c r="A30" s="44" t="s">
        <v>23</v>
      </c>
      <c r="B30" s="61">
        <v>2553</v>
      </c>
      <c r="C30" s="61">
        <v>418.66932058606835</v>
      </c>
      <c r="D30" s="23">
        <f t="shared" si="9"/>
        <v>8.5651021572113933E-2</v>
      </c>
      <c r="E30" s="62">
        <v>2855</v>
      </c>
      <c r="F30" s="62">
        <v>386.02979159645184</v>
      </c>
      <c r="G30" s="32">
        <f t="shared" si="10"/>
        <v>0.11656867548587294</v>
      </c>
      <c r="H30" s="30">
        <f t="shared" si="11"/>
        <v>-302</v>
      </c>
      <c r="I30" s="33">
        <f t="shared" si="8"/>
        <v>569.47607500227798</v>
      </c>
    </row>
    <row r="31" spans="1:9" x14ac:dyDescent="0.3">
      <c r="B31" s="45"/>
      <c r="C31" s="45"/>
      <c r="D31" s="45"/>
      <c r="E31" s="45"/>
      <c r="F31" s="45"/>
    </row>
    <row r="32" spans="1:9" x14ac:dyDescent="0.3">
      <c r="A32" s="7" t="s">
        <v>34</v>
      </c>
    </row>
    <row r="33" spans="1:9" ht="28.2" customHeight="1" x14ac:dyDescent="0.3">
      <c r="A33" s="39" t="s">
        <v>38</v>
      </c>
      <c r="B33" s="39"/>
      <c r="C33" s="39"/>
      <c r="D33" s="39"/>
      <c r="E33" s="39"/>
      <c r="F33" s="39"/>
      <c r="G33" s="39"/>
      <c r="H33" s="39"/>
      <c r="I33" s="39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A2:I2"/>
    <mergeCell ref="B5:D5"/>
    <mergeCell ref="E5:G5"/>
    <mergeCell ref="H5:I5"/>
    <mergeCell ref="B3:I3"/>
  </mergeCells>
  <pageMargins left="0.7" right="0.7" top="0.5" bottom="0.5" header="0.3" footer="0.3"/>
  <pageSetup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5" customWidth="1"/>
    <col min="3" max="4" width="10.6640625" style="5" customWidth="1"/>
    <col min="5" max="5" width="13.5546875" style="5" customWidth="1"/>
    <col min="6" max="7" width="10.6640625" style="5" customWidth="1"/>
    <col min="8" max="8" width="13.5546875" style="5" customWidth="1"/>
    <col min="9" max="9" width="10.6640625" style="5" customWidth="1"/>
    <col min="10" max="16384" width="8.88671875" style="5"/>
  </cols>
  <sheetData>
    <row r="2" spans="1:9" x14ac:dyDescent="0.3">
      <c r="A2" s="15"/>
      <c r="B2" s="15"/>
      <c r="C2" s="15"/>
      <c r="D2" s="15"/>
      <c r="E2" s="15"/>
      <c r="F2" s="15"/>
      <c r="G2" s="15"/>
      <c r="H2" s="15"/>
      <c r="I2" s="15"/>
    </row>
    <row r="3" spans="1:9" ht="15.6" x14ac:dyDescent="0.3">
      <c r="A3" s="2" t="str">
        <f>Intra!A3</f>
        <v>Montgomery County</v>
      </c>
      <c r="B3" s="14" t="s">
        <v>7</v>
      </c>
      <c r="C3" s="14"/>
      <c r="D3" s="14"/>
      <c r="E3" s="14"/>
      <c r="F3" s="14"/>
      <c r="G3" s="14"/>
      <c r="H3" s="14"/>
      <c r="I3" s="14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6"/>
      <c r="B5" s="11" t="s">
        <v>0</v>
      </c>
      <c r="C5" s="12"/>
      <c r="D5" s="13"/>
      <c r="E5" s="11" t="s">
        <v>29</v>
      </c>
      <c r="F5" s="12"/>
      <c r="G5" s="13"/>
      <c r="H5" s="11" t="s">
        <v>1</v>
      </c>
      <c r="I5" s="13"/>
    </row>
    <row r="6" spans="1:9" x14ac:dyDescent="0.3">
      <c r="A6" s="35" t="s">
        <v>12</v>
      </c>
      <c r="B6" s="4" t="s">
        <v>2</v>
      </c>
      <c r="C6" s="18" t="s">
        <v>3</v>
      </c>
      <c r="D6" s="18" t="s">
        <v>4</v>
      </c>
      <c r="E6" s="4" t="s">
        <v>2</v>
      </c>
      <c r="F6" s="18" t="s">
        <v>3</v>
      </c>
      <c r="G6" s="18" t="s">
        <v>4</v>
      </c>
      <c r="H6" s="4" t="s">
        <v>2</v>
      </c>
      <c r="I6" s="19" t="s">
        <v>3</v>
      </c>
    </row>
    <row r="7" spans="1:9" x14ac:dyDescent="0.3">
      <c r="A7" s="35"/>
      <c r="B7" s="4"/>
      <c r="C7" s="18"/>
      <c r="D7" s="18"/>
      <c r="E7" s="4"/>
      <c r="F7" s="18"/>
      <c r="G7" s="18"/>
      <c r="H7" s="4"/>
      <c r="I7" s="19"/>
    </row>
    <row r="8" spans="1:9" x14ac:dyDescent="0.3">
      <c r="A8" s="36" t="s">
        <v>5</v>
      </c>
      <c r="B8" s="52">
        <v>12082</v>
      </c>
      <c r="C8" s="52">
        <v>997.74846529573767</v>
      </c>
      <c r="D8" s="23">
        <f>IF(B8=0,0,B8/B$8)</f>
        <v>1</v>
      </c>
      <c r="E8" s="47">
        <v>0</v>
      </c>
      <c r="F8" s="47">
        <v>0</v>
      </c>
      <c r="G8" s="23">
        <v>0</v>
      </c>
      <c r="H8" s="41">
        <f t="shared" ref="H8:H12" si="0">B8-E8</f>
        <v>12082</v>
      </c>
      <c r="I8" s="42">
        <f t="shared" ref="I8:I12" si="1">((SQRT((C8/1.645)^2+(F8/1.645)^2)))*1.645</f>
        <v>997.74846529573767</v>
      </c>
    </row>
    <row r="9" spans="1:9" x14ac:dyDescent="0.3">
      <c r="A9" s="37" t="s">
        <v>13</v>
      </c>
      <c r="B9" s="52">
        <v>5667</v>
      </c>
      <c r="C9" s="52">
        <v>611.13991851293747</v>
      </c>
      <c r="D9" s="23">
        <f t="shared" ref="D9:D12" si="2">IF(B9=0,0,B9/B$8)</f>
        <v>0.4690448601224963</v>
      </c>
      <c r="E9" s="47">
        <v>0</v>
      </c>
      <c r="F9" s="47">
        <v>0</v>
      </c>
      <c r="G9" s="23">
        <v>0</v>
      </c>
      <c r="H9" s="41">
        <f t="shared" si="0"/>
        <v>5667</v>
      </c>
      <c r="I9" s="42">
        <f t="shared" si="1"/>
        <v>611.13991851293747</v>
      </c>
    </row>
    <row r="10" spans="1:9" x14ac:dyDescent="0.3">
      <c r="A10" s="37" t="s">
        <v>14</v>
      </c>
      <c r="B10" s="52">
        <v>967</v>
      </c>
      <c r="C10" s="52">
        <v>259.82301668635904</v>
      </c>
      <c r="D10" s="23">
        <f t="shared" si="2"/>
        <v>8.0036417811620589E-2</v>
      </c>
      <c r="E10" s="47">
        <v>0</v>
      </c>
      <c r="F10" s="47">
        <v>0</v>
      </c>
      <c r="G10" s="23">
        <v>0</v>
      </c>
      <c r="H10" s="41">
        <f t="shared" si="0"/>
        <v>967</v>
      </c>
      <c r="I10" s="42">
        <f>((SQRT((C10/1.645)^2+(F10/1.645)^2)))*1.645</f>
        <v>259.82301668635904</v>
      </c>
    </row>
    <row r="11" spans="1:9" x14ac:dyDescent="0.3">
      <c r="A11" s="37" t="s">
        <v>15</v>
      </c>
      <c r="B11" s="52">
        <v>237</v>
      </c>
      <c r="C11" s="52">
        <v>120.29962593458055</v>
      </c>
      <c r="D11" s="23">
        <f t="shared" si="2"/>
        <v>1.9615957622910116E-2</v>
      </c>
      <c r="E11" s="47">
        <v>0</v>
      </c>
      <c r="F11" s="47">
        <v>0</v>
      </c>
      <c r="G11" s="23">
        <v>0</v>
      </c>
      <c r="H11" s="41">
        <f t="shared" si="0"/>
        <v>237</v>
      </c>
      <c r="I11" s="42">
        <f>((SQRT((C11/1.645)^2+(F11/1.645)^2)))*1.645</f>
        <v>120.29962593458055</v>
      </c>
    </row>
    <row r="12" spans="1:9" x14ac:dyDescent="0.3">
      <c r="A12" s="38" t="s">
        <v>16</v>
      </c>
      <c r="B12" s="52">
        <v>5211</v>
      </c>
      <c r="C12" s="52">
        <v>734.86733496597878</v>
      </c>
      <c r="D12" s="23">
        <f t="shared" si="2"/>
        <v>0.431302764442973</v>
      </c>
      <c r="E12" s="47">
        <v>0</v>
      </c>
      <c r="F12" s="47">
        <v>0</v>
      </c>
      <c r="G12" s="23">
        <v>0</v>
      </c>
      <c r="H12" s="41">
        <f t="shared" si="0"/>
        <v>5211</v>
      </c>
      <c r="I12" s="42">
        <f t="shared" si="1"/>
        <v>734.86733496597878</v>
      </c>
    </row>
    <row r="13" spans="1:9" x14ac:dyDescent="0.3">
      <c r="A13" s="26"/>
      <c r="B13" s="21"/>
      <c r="C13" s="22"/>
      <c r="D13" s="27"/>
      <c r="E13" s="21"/>
      <c r="F13" s="22"/>
      <c r="G13" s="27"/>
      <c r="H13" s="21"/>
      <c r="I13" s="27"/>
    </row>
    <row r="14" spans="1:9" x14ac:dyDescent="0.3">
      <c r="A14" s="35" t="s">
        <v>39</v>
      </c>
      <c r="B14" s="43"/>
      <c r="C14" s="18"/>
      <c r="D14" s="19"/>
      <c r="E14" s="4"/>
      <c r="F14" s="18"/>
      <c r="G14" s="19"/>
      <c r="H14" s="4"/>
      <c r="I14" s="19"/>
    </row>
    <row r="15" spans="1:9" x14ac:dyDescent="0.3">
      <c r="A15" s="36" t="s">
        <v>5</v>
      </c>
      <c r="B15" s="53">
        <v>8299</v>
      </c>
      <c r="C15" s="53">
        <v>770.33629020058504</v>
      </c>
      <c r="D15" s="23">
        <f>IF(B15=0,0,B15/B$15)</f>
        <v>1</v>
      </c>
      <c r="E15" s="47">
        <v>0</v>
      </c>
      <c r="F15" s="47">
        <v>0</v>
      </c>
      <c r="G15" s="23">
        <v>0</v>
      </c>
      <c r="H15" s="21">
        <f t="shared" ref="H15:H21" si="3">B15-E15</f>
        <v>8299</v>
      </c>
      <c r="I15" s="27">
        <f t="shared" ref="I15:I21" si="4">((SQRT((C15/1.645)^2+(F15/1.645)^2)))*1.645</f>
        <v>770.33629020058504</v>
      </c>
    </row>
    <row r="16" spans="1:9" x14ac:dyDescent="0.3">
      <c r="A16" s="37" t="s">
        <v>17</v>
      </c>
      <c r="B16" s="53">
        <v>4162</v>
      </c>
      <c r="C16" s="53">
        <v>533.78460075202622</v>
      </c>
      <c r="D16" s="23">
        <f t="shared" ref="D16:D21" si="5">IF(B16=0,0,B16/B$15)</f>
        <v>0.50150620556693581</v>
      </c>
      <c r="E16" s="47">
        <v>0</v>
      </c>
      <c r="F16" s="47">
        <v>0</v>
      </c>
      <c r="G16" s="23">
        <v>0</v>
      </c>
      <c r="H16" s="21">
        <f t="shared" si="3"/>
        <v>4162</v>
      </c>
      <c r="I16" s="27">
        <f t="shared" si="4"/>
        <v>533.78460075202622</v>
      </c>
    </row>
    <row r="17" spans="1:9" x14ac:dyDescent="0.3">
      <c r="A17" s="37" t="s">
        <v>18</v>
      </c>
      <c r="B17" s="53">
        <v>2141</v>
      </c>
      <c r="C17" s="53">
        <v>389.35202580698098</v>
      </c>
      <c r="D17" s="23">
        <f t="shared" si="5"/>
        <v>0.25798288950475962</v>
      </c>
      <c r="E17" s="47">
        <v>0</v>
      </c>
      <c r="F17" s="47">
        <v>0</v>
      </c>
      <c r="G17" s="23">
        <v>0</v>
      </c>
      <c r="H17" s="21">
        <f t="shared" si="3"/>
        <v>2141</v>
      </c>
      <c r="I17" s="27">
        <f t="shared" si="4"/>
        <v>389.35202580698098</v>
      </c>
    </row>
    <row r="18" spans="1:9" x14ac:dyDescent="0.3">
      <c r="A18" s="37" t="s">
        <v>19</v>
      </c>
      <c r="B18" s="53">
        <v>1324</v>
      </c>
      <c r="C18" s="53">
        <v>302.27305536550887</v>
      </c>
      <c r="D18" s="23">
        <f t="shared" si="5"/>
        <v>0.15953729364983732</v>
      </c>
      <c r="E18" s="47">
        <v>0</v>
      </c>
      <c r="F18" s="47">
        <v>0</v>
      </c>
      <c r="G18" s="23">
        <v>0</v>
      </c>
      <c r="H18" s="21">
        <f t="shared" si="3"/>
        <v>1324</v>
      </c>
      <c r="I18" s="27">
        <f t="shared" si="4"/>
        <v>302.27305536550887</v>
      </c>
    </row>
    <row r="19" spans="1:9" x14ac:dyDescent="0.3">
      <c r="A19" s="38" t="s">
        <v>20</v>
      </c>
      <c r="B19" s="53">
        <v>363</v>
      </c>
      <c r="C19" s="53">
        <v>187.90156997747519</v>
      </c>
      <c r="D19" s="23">
        <f t="shared" si="5"/>
        <v>4.3740209663814915E-2</v>
      </c>
      <c r="E19" s="47">
        <v>0</v>
      </c>
      <c r="F19" s="47">
        <v>0</v>
      </c>
      <c r="G19" s="23">
        <v>0</v>
      </c>
      <c r="H19" s="21">
        <f t="shared" si="3"/>
        <v>363</v>
      </c>
      <c r="I19" s="27">
        <f t="shared" si="4"/>
        <v>187.90156997747519</v>
      </c>
    </row>
    <row r="20" spans="1:9" x14ac:dyDescent="0.3">
      <c r="A20" s="38" t="s">
        <v>21</v>
      </c>
      <c r="B20" s="53">
        <v>245</v>
      </c>
      <c r="C20" s="53">
        <v>161.90120444270943</v>
      </c>
      <c r="D20" s="23">
        <f t="shared" si="5"/>
        <v>2.9521629111941197E-2</v>
      </c>
      <c r="E20" s="47">
        <v>0</v>
      </c>
      <c r="F20" s="47">
        <v>0</v>
      </c>
      <c r="G20" s="23">
        <v>0</v>
      </c>
      <c r="H20" s="21">
        <f t="shared" si="3"/>
        <v>245</v>
      </c>
      <c r="I20" s="27">
        <f t="shared" si="4"/>
        <v>161.90120444270943</v>
      </c>
    </row>
    <row r="21" spans="1:9" x14ac:dyDescent="0.3">
      <c r="A21" s="38" t="s">
        <v>30</v>
      </c>
      <c r="B21" s="53">
        <v>64</v>
      </c>
      <c r="C21" s="53">
        <v>63.316664473106918</v>
      </c>
      <c r="D21" s="23">
        <f t="shared" si="5"/>
        <v>7.71177250271117E-3</v>
      </c>
      <c r="E21" s="47">
        <v>0</v>
      </c>
      <c r="F21" s="47">
        <v>0</v>
      </c>
      <c r="G21" s="23">
        <v>0</v>
      </c>
      <c r="H21" s="21">
        <f t="shared" si="3"/>
        <v>64</v>
      </c>
      <c r="I21" s="27">
        <f t="shared" si="4"/>
        <v>63.316664473106918</v>
      </c>
    </row>
    <row r="22" spans="1:9" x14ac:dyDescent="0.3">
      <c r="A22" s="26"/>
      <c r="B22" s="21"/>
      <c r="C22" s="22"/>
      <c r="D22" s="28"/>
      <c r="E22" s="21"/>
      <c r="F22" s="22"/>
      <c r="G22" s="28"/>
      <c r="H22" s="26"/>
      <c r="I22" s="28"/>
    </row>
    <row r="23" spans="1:9" x14ac:dyDescent="0.3">
      <c r="A23" s="17" t="s">
        <v>24</v>
      </c>
      <c r="B23" s="21"/>
      <c r="C23" s="22"/>
      <c r="D23" s="19"/>
      <c r="E23" s="21"/>
      <c r="F23" s="22"/>
      <c r="G23" s="19"/>
      <c r="H23" s="4"/>
      <c r="I23" s="19"/>
    </row>
    <row r="24" spans="1:9" x14ac:dyDescent="0.3">
      <c r="A24" s="36" t="s">
        <v>5</v>
      </c>
      <c r="B24" s="54">
        <v>12082</v>
      </c>
      <c r="C24" s="54">
        <v>909.19854817305998</v>
      </c>
      <c r="D24" s="23">
        <f>IF(B24=0,0,B24/B$24)</f>
        <v>1</v>
      </c>
      <c r="E24" s="47">
        <v>0</v>
      </c>
      <c r="F24" s="47">
        <v>0</v>
      </c>
      <c r="G24" s="23">
        <v>0</v>
      </c>
      <c r="H24" s="21">
        <f t="shared" ref="H24:H30" si="6">B24-E24</f>
        <v>12082</v>
      </c>
      <c r="I24" s="27">
        <f t="shared" ref="I24:I30" si="7">((SQRT((C24/1.645)^2+(F24/1.645)^2)))*1.645</f>
        <v>909.19854817305998</v>
      </c>
    </row>
    <row r="25" spans="1:9" ht="28.8" x14ac:dyDescent="0.3">
      <c r="A25" s="37" t="s">
        <v>25</v>
      </c>
      <c r="B25" s="54">
        <v>3385</v>
      </c>
      <c r="C25" s="54">
        <v>458.09060239214693</v>
      </c>
      <c r="D25" s="23">
        <f t="shared" ref="D25:D30" si="8">IF(B25=0,0,B25/B$24)</f>
        <v>0.28016884621751365</v>
      </c>
      <c r="E25" s="47">
        <v>0</v>
      </c>
      <c r="F25" s="47">
        <v>0</v>
      </c>
      <c r="G25" s="23">
        <v>0</v>
      </c>
      <c r="H25" s="21">
        <f t="shared" si="6"/>
        <v>3385</v>
      </c>
      <c r="I25" s="27">
        <f t="shared" si="7"/>
        <v>458.09060239214693</v>
      </c>
    </row>
    <row r="26" spans="1:9" ht="28.8" x14ac:dyDescent="0.3">
      <c r="A26" s="37" t="s">
        <v>26</v>
      </c>
      <c r="B26" s="54">
        <v>215</v>
      </c>
      <c r="C26" s="54">
        <v>114.18844074598793</v>
      </c>
      <c r="D26" s="23">
        <f t="shared" si="8"/>
        <v>1.7795067041880483E-2</v>
      </c>
      <c r="E26" s="47">
        <v>0</v>
      </c>
      <c r="F26" s="47">
        <v>0</v>
      </c>
      <c r="G26" s="23">
        <v>0</v>
      </c>
      <c r="H26" s="21">
        <f t="shared" si="6"/>
        <v>215</v>
      </c>
      <c r="I26" s="27">
        <f t="shared" si="7"/>
        <v>114.18844074598793</v>
      </c>
    </row>
    <row r="27" spans="1:9" ht="28.8" x14ac:dyDescent="0.3">
      <c r="A27" s="37" t="s">
        <v>27</v>
      </c>
      <c r="B27" s="54">
        <v>2113</v>
      </c>
      <c r="C27" s="54">
        <v>351.95312187846832</v>
      </c>
      <c r="D27" s="23">
        <f t="shared" si="8"/>
        <v>0.17488826353252773</v>
      </c>
      <c r="E27" s="47">
        <v>0</v>
      </c>
      <c r="F27" s="47">
        <v>0</v>
      </c>
      <c r="G27" s="23">
        <v>0</v>
      </c>
      <c r="H27" s="21">
        <f t="shared" si="6"/>
        <v>2113</v>
      </c>
      <c r="I27" s="27">
        <f t="shared" si="7"/>
        <v>351.95312187846832</v>
      </c>
    </row>
    <row r="28" spans="1:9" ht="28.8" x14ac:dyDescent="0.3">
      <c r="A28" s="37" t="s">
        <v>28</v>
      </c>
      <c r="B28" s="54">
        <v>1456</v>
      </c>
      <c r="C28" s="54">
        <v>293.2217590834623</v>
      </c>
      <c r="D28" s="23">
        <f t="shared" si="8"/>
        <v>0.1205098493626883</v>
      </c>
      <c r="E28" s="47">
        <v>0</v>
      </c>
      <c r="F28" s="47">
        <v>0</v>
      </c>
      <c r="G28" s="23">
        <v>0</v>
      </c>
      <c r="H28" s="21">
        <f t="shared" si="6"/>
        <v>1456</v>
      </c>
      <c r="I28" s="27">
        <f t="shared" si="7"/>
        <v>293.2217590834623</v>
      </c>
    </row>
    <row r="29" spans="1:9" x14ac:dyDescent="0.3">
      <c r="A29" s="37" t="s">
        <v>22</v>
      </c>
      <c r="B29" s="54">
        <v>1130</v>
      </c>
      <c r="C29" s="54">
        <v>266.11651583469978</v>
      </c>
      <c r="D29" s="23">
        <f t="shared" si="8"/>
        <v>9.3527561661976497E-2</v>
      </c>
      <c r="E29" s="47">
        <v>0</v>
      </c>
      <c r="F29" s="47">
        <v>0</v>
      </c>
      <c r="G29" s="23">
        <v>0</v>
      </c>
      <c r="H29" s="21">
        <f t="shared" si="6"/>
        <v>1130</v>
      </c>
      <c r="I29" s="27">
        <f t="shared" si="7"/>
        <v>266.11651583469978</v>
      </c>
    </row>
    <row r="30" spans="1:9" x14ac:dyDescent="0.3">
      <c r="A30" s="44" t="s">
        <v>23</v>
      </c>
      <c r="B30" s="54">
        <v>3783</v>
      </c>
      <c r="C30" s="54">
        <v>568.40830395060209</v>
      </c>
      <c r="D30" s="23">
        <f t="shared" si="8"/>
        <v>0.31311041218341334</v>
      </c>
      <c r="E30" s="47">
        <v>0</v>
      </c>
      <c r="F30" s="47">
        <v>0</v>
      </c>
      <c r="G30" s="32">
        <v>0</v>
      </c>
      <c r="H30" s="30">
        <f t="shared" si="6"/>
        <v>3783</v>
      </c>
      <c r="I30" s="33">
        <f t="shared" si="7"/>
        <v>568.40830395060209</v>
      </c>
    </row>
    <row r="31" spans="1:9" x14ac:dyDescent="0.3">
      <c r="A31" s="46"/>
      <c r="B31" s="45"/>
      <c r="C31" s="45"/>
      <c r="D31" s="45"/>
      <c r="E31" s="45"/>
      <c r="F31" s="45"/>
      <c r="G31" s="46"/>
      <c r="H31" s="46"/>
      <c r="I31" s="46"/>
    </row>
    <row r="32" spans="1:9" x14ac:dyDescent="0.3">
      <c r="A32" s="7" t="s">
        <v>35</v>
      </c>
    </row>
    <row r="33" spans="1:9" ht="28.8" customHeight="1" x14ac:dyDescent="0.3">
      <c r="A33" s="39" t="s">
        <v>38</v>
      </c>
      <c r="B33" s="39"/>
      <c r="C33" s="39"/>
      <c r="D33" s="39"/>
      <c r="E33" s="39"/>
      <c r="F33" s="39"/>
      <c r="G33" s="39"/>
      <c r="H33" s="39"/>
      <c r="I33" s="39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A2:I2"/>
    <mergeCell ref="B5:D5"/>
    <mergeCell ref="E5:G5"/>
    <mergeCell ref="H5:I5"/>
    <mergeCell ref="B3:I3"/>
  </mergeCells>
  <pageMargins left="0.7" right="0.7" top="0.5" bottom="0.5" header="0.3" footer="0.3"/>
  <pageSetup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812DEE5-4E7D-41FA-B5D3-DCB1DCB5DBF6}"/>
</file>

<file path=customXml/itemProps2.xml><?xml version="1.0" encoding="utf-8"?>
<ds:datastoreItem xmlns:ds="http://schemas.openxmlformats.org/officeDocument/2006/customXml" ds:itemID="{97DD472D-9AF2-496F-836B-6AD04D424A38}"/>
</file>

<file path=customXml/itemProps3.xml><?xml version="1.0" encoding="utf-8"?>
<ds:datastoreItem xmlns:ds="http://schemas.openxmlformats.org/officeDocument/2006/customXml" ds:itemID="{5DD5CF89-7025-417E-A94A-25954045DC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Total</vt:lpstr>
      <vt:lpstr>Intra</vt:lpstr>
      <vt:lpstr>Inter</vt:lpstr>
      <vt:lpstr>Foreign</vt:lpstr>
      <vt:lpstr>Foreign!Print_Area</vt:lpstr>
      <vt:lpstr>Inter!Print_Area</vt:lpstr>
      <vt:lpstr>Intra!Print_Area</vt:lpstr>
      <vt:lpstr>Total!Print_Area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</cp:lastModifiedBy>
  <cp:lastPrinted>2014-10-14T20:02:41Z</cp:lastPrinted>
  <dcterms:created xsi:type="dcterms:W3CDTF">2013-04-04T21:18:01Z</dcterms:created>
  <dcterms:modified xsi:type="dcterms:W3CDTF">2014-10-14T20:21:22Z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