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<sst xmlns="http://schemas.openxmlformats.org/spreadsheetml/2006/main" count="157" uniqueCount="41">
  <si>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</si>
  <si>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</si>
  <si>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</si>
  <si>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</si>
  <si>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</si>
  <si>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</si>
  <si>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</si>
  <si>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</si>
  <si>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</si>
  <si>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</si>
  <si>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</si>
  <si>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</si>
  <si>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</si>
  <si>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</si>
  <si>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</si>
  <si>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</si>
  <si>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</si>
  <si>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</si>
  <si>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</si>
  <si>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</si>
  <si>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</si>
  <si>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</si>
  <si>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</si>
  <si>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</si>
  <si>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</si>
  <si>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</si>
  <si>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</si>
  <si>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</si>
  <si>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</si>
  <si>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</si>
  <si>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</si>
  <si>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</si>
  <si>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</si>
  <si>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</si>
  <si>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</si>
  <si>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</si>
  <si>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</si>
  <si>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</si>
  <si>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</si>
  <si>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Garrett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</si>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</sst>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39</v>
      </c>
      <c r="B3" s="56" t="s">
        <v>8</v>
      </c>
      <c r="C3" s="56"/>
      <c r="D3" s="56"/>
      <c r="E3" s="56"/>
      <c r="F3" s="56"/>
      <c r="G3" s="56"/>
      <c r="H3" s="56"/>
      <c r="I3" s="56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957</v>
      </c>
      <c r="C8" s="17">
        <f>((SQRT((Intra!C8/1.645)^2+(Inter!C8/1.645)^2+(Foreign!C8/1.645)^2))*1.645)</f>
        <v>203.3814150801395</v>
      </c>
      <c r="D8" s="18">
        <f t="shared" ref="D8:D12" si="0">B8/B$8</f>
        <v>1</v>
      </c>
      <c r="E8" s="16">
        <f>Intra!E8+Inter!E8+Foreign!E8</f>
        <v>416</v>
      </c>
      <c r="F8" s="17">
        <f>((SQRT((Intra!F8/1.645)^2+(Inter!F8/1.645)^2+(Foreign!F8/1.645)^2))*1.645)</f>
        <v>135.08145690656434</v>
      </c>
      <c r="G8" s="18">
        <f>E8/E$8</f>
        <v>1</v>
      </c>
      <c r="H8" s="16">
        <f>Intra!H8+Inter!H8+Foreign!H8</f>
        <v>541</v>
      </c>
      <c r="I8" s="22">
        <f>((SQRT((Intra!I8/1.645)^2+(Inter!I8/1.645)^2+(Foreign!I8/1.645)^2))*1.645)</f>
        <v>244.15364015308063</v>
      </c>
      <c r="K8" s="6"/>
    </row>
    <row r="9" spans="1:11" x14ac:dyDescent="0.3">
      <c r="A9" s="19" t="s">
        <v>13</v>
      </c>
      <c r="B9" s="16">
        <f>Intra!B9+Inter!B9+Foreign!B9</f>
        <v>476</v>
      </c>
      <c r="C9" s="17">
        <f>((SQRT((Intra!C9/1.645)^2+(Inter!C9/1.645)^2+(Foreign!C9/1.645)^2))*1.645)</f>
        <v>153.80832227158581</v>
      </c>
      <c r="D9" s="18">
        <f t="shared" si="0"/>
        <v>0.49738766980146293</v>
      </c>
      <c r="E9" s="16">
        <f>Intra!E9+Inter!E9+Foreign!E9</f>
        <v>291</v>
      </c>
      <c r="F9" s="17">
        <f>((SQRT((Intra!F9/1.645)^2+(Inter!F9/1.645)^2+(Foreign!F9/1.645)^2))*1.645)</f>
        <v>116.99572641767733</v>
      </c>
      <c r="G9" s="18">
        <f>E9/E$8</f>
        <v>0.69951923076923073</v>
      </c>
      <c r="H9" s="16">
        <f>Intra!H9+Inter!H9+Foreign!H9</f>
        <v>185</v>
      </c>
      <c r="I9" s="22">
        <f>((SQRT((Intra!I9/1.645)^2+(Inter!I9/1.645)^2+(Foreign!I9/1.645)^2))*1.645)</f>
        <v>193.24854462582636</v>
      </c>
      <c r="K9" s="6"/>
    </row>
    <row r="10" spans="1:11" x14ac:dyDescent="0.3">
      <c r="A10" s="19" t="s">
        <v>14</v>
      </c>
      <c r="B10" s="16">
        <f>Intra!B10+Inter!B10+Foreign!B10</f>
        <v>44</v>
      </c>
      <c r="C10" s="17">
        <f>((SQRT((Intra!C10/1.645)^2+(Inter!C10/1.645)^2+(Foreign!C10/1.645)^2))*1.645)</f>
        <v>32.171415884290823</v>
      </c>
      <c r="D10" s="18">
        <f t="shared" si="0"/>
        <v>4.5977011494252873E-2</v>
      </c>
      <c r="E10" s="16">
        <f>Intra!E10+Inter!E10+Foreign!E10</f>
        <v>7</v>
      </c>
      <c r="F10" s="17">
        <f>((SQRT((Intra!F10/1.645)^2+(Inter!F10/1.645)^2+(Foreign!F10/1.645)^2))*1.645)</f>
        <v>8.9442719099991592</v>
      </c>
      <c r="G10" s="18">
        <f>E10/E$8</f>
        <v>1.6826923076923076E-2</v>
      </c>
      <c r="H10" s="16">
        <f>Intra!H10+Inter!H10+Foreign!H10</f>
        <v>37</v>
      </c>
      <c r="I10" s="22">
        <f>((SQRT((Intra!I10/1.645)^2+(Inter!I10/1.645)^2+(Foreign!I10/1.645)^2))*1.645)</f>
        <v>33.391615714128001</v>
      </c>
      <c r="K10" s="6"/>
    </row>
    <row r="11" spans="1:11" x14ac:dyDescent="0.3">
      <c r="A11" s="19" t="s">
        <v>15</v>
      </c>
      <c r="B11" s="16">
        <f>Intra!B11+Inter!B11+Foreign!B11</f>
        <v>0</v>
      </c>
      <c r="C11" s="17">
        <f>((SQRT((Intra!C11/1.645)^2+(Inter!C11/1.645)^2+(Foreign!C11/1.645)^2))*1.645)</f>
        <v>0</v>
      </c>
      <c r="D11" s="18">
        <f t="shared" si="0"/>
        <v>0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0</v>
      </c>
      <c r="I11" s="22">
        <f>((SQRT((Intra!I11/1.645)^2+(Inter!I11/1.645)^2+(Foreign!I11/1.645)^2))*1.645)</f>
        <v>0</v>
      </c>
      <c r="K11" s="6"/>
    </row>
    <row r="12" spans="1:11" s="1" customFormat="1" x14ac:dyDescent="0.3">
      <c r="A12" s="20" t="s">
        <v>16</v>
      </c>
      <c r="B12" s="16">
        <f>Intra!B12+Inter!B12+Foreign!B12</f>
        <v>437</v>
      </c>
      <c r="C12" s="17">
        <f>((SQRT((Intra!C12/1.645)^2+(Inter!C12/1.645)^2+(Foreign!C12/1.645)^2))*1.645)</f>
        <v>129.12009913255179</v>
      </c>
      <c r="D12" s="18">
        <f t="shared" si="0"/>
        <v>0.4566353187042842</v>
      </c>
      <c r="E12" s="16">
        <f>Intra!E12+Inter!E12+Foreign!E12</f>
        <v>118</v>
      </c>
      <c r="F12" s="17">
        <f>((SQRT((Intra!F12/1.645)^2+(Inter!F12/1.645)^2+(Foreign!F12/1.645)^2))*1.645)</f>
        <v>66.92533152700851</v>
      </c>
      <c r="G12" s="18">
        <f>E12/E$8</f>
        <v>0.28365384615384615</v>
      </c>
      <c r="H12" s="16">
        <f>Intra!H12+Inter!H12+Foreign!H12</f>
        <v>319</v>
      </c>
      <c r="I12" s="22">
        <f>((SQRT((Intra!I12/1.645)^2+(Inter!I12/1.645)^2+(Foreign!I12/1.645)^2))*1.645)</f>
        <v>145.43383375267257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640</v>
      </c>
      <c r="C15" s="17">
        <f>((SQRT((Intra!C15/1.645)^2+(Inter!C15/1.645)^2+(Foreign!C15/1.645)^2))*1.645)</f>
        <v>156.75458525988961</v>
      </c>
      <c r="D15" s="18">
        <f>B15/B$15</f>
        <v>1</v>
      </c>
      <c r="E15" s="16">
        <f>Intra!E15+Inter!E15+Foreign!E15</f>
        <v>291</v>
      </c>
      <c r="F15" s="17">
        <f>((SQRT((Intra!F15/1.645)^2+(Inter!F15/1.645)^2+(Foreign!F15/1.645)^2))*1.645)</f>
        <v>105.49407566304374</v>
      </c>
      <c r="G15" s="18">
        <f>E15/E$15</f>
        <v>1</v>
      </c>
      <c r="H15" s="16">
        <f>Intra!H15+Inter!H15+Foreign!H15</f>
        <v>349</v>
      </c>
      <c r="I15" s="22">
        <f>((SQRT((Intra!I15/1.645)^2+(Inter!I15/1.645)^2+(Foreign!I15/1.645)^2))*1.645)</f>
        <v>188.94708253900083</v>
      </c>
    </row>
    <row r="16" spans="1:11" x14ac:dyDescent="0.3">
      <c r="A16" s="19" t="s">
        <v>17</v>
      </c>
      <c r="B16" s="16">
        <f>Intra!B16+Inter!B16+Foreign!B16</f>
        <v>190</v>
      </c>
      <c r="C16" s="17">
        <f>((SQRT((Intra!C16/1.645)^2+(Inter!C16/1.645)^2+(Foreign!C16/1.645)^2))*1.645)</f>
        <v>94.968415802307675</v>
      </c>
      <c r="D16" s="18">
        <f>B16/B$15</f>
        <v>0.296875</v>
      </c>
      <c r="E16" s="16">
        <f>Intra!E16+Inter!E16+Foreign!E16</f>
        <v>52</v>
      </c>
      <c r="F16" s="17">
        <f>((SQRT((Intra!F16/1.645)^2+(Inter!F16/1.645)^2+(Foreign!F16/1.645)^2))*1.645)</f>
        <v>38.065732621348559</v>
      </c>
      <c r="G16" s="18">
        <f>E16/E$15</f>
        <v>0.17869415807560138</v>
      </c>
      <c r="H16" s="16">
        <f>Intra!H16+Inter!H16+Foreign!H16</f>
        <v>138</v>
      </c>
      <c r="I16" s="22">
        <f>((SQRT((Intra!I16/1.645)^2+(Inter!I16/1.645)^2+(Foreign!I16/1.645)^2))*1.645)</f>
        <v>102.31324449942932</v>
      </c>
    </row>
    <row r="17" spans="1:9" x14ac:dyDescent="0.3">
      <c r="A17" s="19" t="s">
        <v>18</v>
      </c>
      <c r="B17" s="16">
        <f>Intra!B17+Inter!B17+Foreign!B17</f>
        <v>171</v>
      </c>
      <c r="C17" s="17">
        <f>((SQRT((Intra!C17/1.645)^2+(Inter!C17/1.645)^2+(Foreign!C17/1.645)^2))*1.645)</f>
        <v>73.423429503122506</v>
      </c>
      <c r="D17" s="18">
        <f t="shared" ref="D17:D21" si="1">B17/B$15</f>
        <v>0.26718750000000002</v>
      </c>
      <c r="E17" s="16">
        <f>Intra!E17+Inter!E17+Foreign!E17</f>
        <v>47</v>
      </c>
      <c r="F17" s="17">
        <f>((SQRT((Intra!F17/1.645)^2+(Inter!F17/1.645)^2+(Foreign!F17/1.645)^2))*1.645)</f>
        <v>31.921779399024732</v>
      </c>
      <c r="G17" s="18">
        <f t="shared" ref="G17:G21" si="2">E17/E$15</f>
        <v>0.16151202749140894</v>
      </c>
      <c r="H17" s="16">
        <f>Intra!H17+Inter!H17+Foreign!H17</f>
        <v>124</v>
      </c>
      <c r="I17" s="22">
        <f>((SQRT((Intra!I17/1.645)^2+(Inter!I17/1.645)^2+(Foreign!I17/1.645)^2))*1.645)</f>
        <v>80.062475604992386</v>
      </c>
    </row>
    <row r="18" spans="1:9" x14ac:dyDescent="0.3">
      <c r="A18" s="19" t="s">
        <v>19</v>
      </c>
      <c r="B18" s="16">
        <f>Intra!B18+Inter!B18+Foreign!B18</f>
        <v>126</v>
      </c>
      <c r="C18" s="17">
        <f>((SQRT((Intra!C18/1.645)^2+(Inter!C18/1.645)^2+(Foreign!C18/1.645)^2))*1.645)</f>
        <v>66.588287258345957</v>
      </c>
      <c r="D18" s="18">
        <f t="shared" si="1"/>
        <v>0.19687499999999999</v>
      </c>
      <c r="E18" s="16">
        <f>Intra!E18+Inter!E18+Foreign!E18</f>
        <v>116</v>
      </c>
      <c r="F18" s="17">
        <f>((SQRT((Intra!F18/1.645)^2+(Inter!F18/1.645)^2+(Foreign!F18/1.645)^2))*1.645)</f>
        <v>76.3740793725201</v>
      </c>
      <c r="G18" s="18">
        <f t="shared" si="2"/>
        <v>0.39862542955326463</v>
      </c>
      <c r="H18" s="16">
        <f>Intra!H18+Inter!H18+Foreign!H18</f>
        <v>10</v>
      </c>
      <c r="I18" s="22">
        <f>((SQRT((Intra!I18/1.645)^2+(Inter!I18/1.645)^2+(Foreign!I18/1.645)^2))*1.645)</f>
        <v>101.32620588969075</v>
      </c>
    </row>
    <row r="19" spans="1:9" x14ac:dyDescent="0.3">
      <c r="A19" s="20" t="s">
        <v>20</v>
      </c>
      <c r="B19" s="16">
        <f>Intra!B19+Inter!B19+Foreign!B19</f>
        <v>92</v>
      </c>
      <c r="C19" s="17">
        <f>((SQRT((Intra!C19/1.645)^2+(Inter!C19/1.645)^2+(Foreign!C19/1.645)^2))*1.645)</f>
        <v>56.868268832451719</v>
      </c>
      <c r="D19" s="18">
        <f t="shared" si="1"/>
        <v>0.14374999999999999</v>
      </c>
      <c r="E19" s="16">
        <f>Intra!E19+Inter!E19+Foreign!E19</f>
        <v>45</v>
      </c>
      <c r="F19" s="17">
        <f>((SQRT((Intra!F19/1.645)^2+(Inter!F19/1.645)^2+(Foreign!F19/1.645)^2))*1.645)</f>
        <v>46</v>
      </c>
      <c r="G19" s="18">
        <f t="shared" si="2"/>
        <v>0.15463917525773196</v>
      </c>
      <c r="H19" s="16">
        <f>Intra!H19+Inter!H19+Foreign!H19</f>
        <v>47</v>
      </c>
      <c r="I19" s="22">
        <f>((SQRT((Intra!I19/1.645)^2+(Inter!I19/1.645)^2+(Foreign!I19/1.645)^2))*1.645)</f>
        <v>73.143694191638971</v>
      </c>
    </row>
    <row r="20" spans="1:9" x14ac:dyDescent="0.3">
      <c r="A20" s="20" t="s">
        <v>21</v>
      </c>
      <c r="B20" s="16">
        <f>Intra!B20+Inter!B20+Foreign!B20</f>
        <v>61</v>
      </c>
      <c r="C20" s="17">
        <f>((SQRT((Intra!C20/1.645)^2+(Inter!C20/1.645)^2+(Foreign!C20/1.645)^2))*1.645)</f>
        <v>49.939963956735092</v>
      </c>
      <c r="D20" s="18">
        <f t="shared" si="1"/>
        <v>9.5312499999999994E-2</v>
      </c>
      <c r="E20" s="16">
        <f>Intra!E20+Inter!E20+Foreign!E20</f>
        <v>31</v>
      </c>
      <c r="F20" s="17">
        <f>((SQRT((Intra!F20/1.645)^2+(Inter!F20/1.645)^2+(Foreign!F20/1.645)^2))*1.645)</f>
        <v>26.683328128252672</v>
      </c>
      <c r="G20" s="18">
        <f t="shared" si="2"/>
        <v>0.10652920962199312</v>
      </c>
      <c r="H20" s="16">
        <f>Intra!H20+Inter!H20+Foreign!H20</f>
        <v>30</v>
      </c>
      <c r="I20" s="22">
        <f>((SQRT((Intra!I20/1.645)^2+(Inter!I20/1.645)^2+(Foreign!I20/1.645)^2))*1.645)</f>
        <v>56.621550667568265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si="2"/>
        <v>0</v>
      </c>
      <c r="H21" s="16">
        <f>Intra!H21+Inter!H21+Foreign!H21</f>
        <v>0</v>
      </c>
      <c r="I21" s="22">
        <f>((SQRT((Intra!I21/1.645)^2+(Inter!I21/1.645)^2+(Foreign!I21/1.645)^2))*1.645)</f>
        <v>0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957</v>
      </c>
      <c r="C24" s="17">
        <f>((SQRT((Intra!C24/1.645)^2+(Inter!C24/1.645)^2+(Foreign!C24/1.645)^2))*1.645)</f>
        <v>198.29271292712701</v>
      </c>
      <c r="D24" s="18">
        <f>B24/B$24</f>
        <v>1</v>
      </c>
      <c r="E24" s="16">
        <f>Intra!E24+Inter!E24+Foreign!E24</f>
        <v>416</v>
      </c>
      <c r="F24" s="17">
        <f>((SQRT((Intra!F24/1.645)^2+(Inter!F24/1.645)^2+(Foreign!F24/1.645)^2))*1.645)</f>
        <v>131.63965967746955</v>
      </c>
      <c r="G24" s="18">
        <f>E24/E$24</f>
        <v>1</v>
      </c>
      <c r="H24" s="16">
        <f>Intra!H24+Inter!H24+Foreign!H24</f>
        <v>541</v>
      </c>
      <c r="I24" s="22">
        <f>((SQRT((Intra!I24/1.645)^2+(Inter!I24/1.645)^2+(Foreign!I24/1.645)^2))*1.645)</f>
        <v>238.01050396988785</v>
      </c>
    </row>
    <row r="25" spans="1:9" ht="28.8" x14ac:dyDescent="0.3">
      <c r="A25" s="19" t="s">
        <v>25</v>
      </c>
      <c r="B25" s="16">
        <f>Intra!B25+Inter!B25+Foreign!B25</f>
        <v>282</v>
      </c>
      <c r="C25" s="17">
        <f>((SQRT((Intra!C25/1.645)^2+(Inter!C25/1.645)^2+(Foreign!C25/1.645)^2))*1.645)</f>
        <v>111.44056711987784</v>
      </c>
      <c r="D25" s="18">
        <f t="shared" ref="D25:D30" si="3">B25/B$24</f>
        <v>0.29467084639498431</v>
      </c>
      <c r="E25" s="16">
        <f>Intra!E25+Inter!E25+Foreign!E25</f>
        <v>135</v>
      </c>
      <c r="F25" s="17">
        <f>((SQRT((Intra!F25/1.645)^2+(Inter!F25/1.645)^2+(Foreign!F25/1.645)^2))*1.645)</f>
        <v>72.835430938520574</v>
      </c>
      <c r="G25" s="18">
        <f t="shared" ref="G25:G30" si="4">E25/E$24</f>
        <v>0.32451923076923078</v>
      </c>
      <c r="H25" s="16">
        <f>Intra!H25+Inter!H25+Foreign!H25</f>
        <v>147</v>
      </c>
      <c r="I25" s="22">
        <f>((SQRT((Intra!I25/1.645)^2+(Inter!I25/1.645)^2+(Foreign!I25/1.645)^2))*1.645)</f>
        <v>133.13151392514095</v>
      </c>
    </row>
    <row r="26" spans="1:9" ht="28.8" x14ac:dyDescent="0.3">
      <c r="A26" s="19" t="s">
        <v>26</v>
      </c>
      <c r="B26" s="16">
        <f>Intra!B26+Inter!B26+Foreign!B26</f>
        <v>47</v>
      </c>
      <c r="C26" s="17">
        <f>((SQRT((Intra!C26/1.645)^2+(Inter!C26/1.645)^2+(Foreign!C26/1.645)^2))*1.645)</f>
        <v>37.576588456111871</v>
      </c>
      <c r="D26" s="18">
        <f t="shared" si="3"/>
        <v>4.911180773249739E-2</v>
      </c>
      <c r="E26" s="16">
        <f>Intra!E26+Inter!E26+Foreign!E26</f>
        <v>27</v>
      </c>
      <c r="F26" s="17">
        <f>((SQRT((Intra!F26/1.645)^2+(Inter!F26/1.645)^2+(Foreign!F26/1.645)^2))*1.645)</f>
        <v>43</v>
      </c>
      <c r="G26" s="18">
        <f t="shared" si="4"/>
        <v>6.4903846153846159E-2</v>
      </c>
      <c r="H26" s="16">
        <f>Intra!H26+Inter!H26+Foreign!H26</f>
        <v>20</v>
      </c>
      <c r="I26" s="22">
        <f>((SQRT((Intra!I26/1.645)^2+(Inter!I26/1.645)^2+(Foreign!I26/1.645)^2))*1.645)</f>
        <v>57.105166141076936</v>
      </c>
    </row>
    <row r="27" spans="1:9" ht="28.8" x14ac:dyDescent="0.3">
      <c r="A27" s="19" t="s">
        <v>27</v>
      </c>
      <c r="B27" s="16">
        <f>Intra!B27+Inter!B27+Foreign!B27</f>
        <v>117</v>
      </c>
      <c r="C27" s="17">
        <f>((SQRT((Intra!C27/1.645)^2+(Inter!C27/1.645)^2+(Foreign!C27/1.645)^2))*1.645)</f>
        <v>77.63375554486592</v>
      </c>
      <c r="D27" s="18">
        <f t="shared" si="3"/>
        <v>0.12225705329153605</v>
      </c>
      <c r="E27" s="16">
        <f>Intra!E27+Inter!E27+Foreign!E27</f>
        <v>39</v>
      </c>
      <c r="F27" s="17">
        <f>((SQRT((Intra!F27/1.645)^2+(Inter!F27/1.645)^2+(Foreign!F27/1.645)^2))*1.645)</f>
        <v>39.05124837953327</v>
      </c>
      <c r="G27" s="18">
        <f t="shared" si="4"/>
        <v>9.375E-2</v>
      </c>
      <c r="H27" s="16">
        <f>Intra!H27+Inter!H27+Foreign!H27</f>
        <v>78</v>
      </c>
      <c r="I27" s="22">
        <f>((SQRT((Intra!I27/1.645)^2+(Inter!I27/1.645)^2+(Foreign!I27/1.645)^2))*1.645)</f>
        <v>86.90224392960171</v>
      </c>
    </row>
    <row r="28" spans="1:9" ht="28.8" x14ac:dyDescent="0.3">
      <c r="A28" s="19" t="s">
        <v>28</v>
      </c>
      <c r="B28" s="16">
        <f>Intra!B28+Inter!B28+Foreign!B28</f>
        <v>113</v>
      </c>
      <c r="C28" s="17">
        <f>((SQRT((Intra!C28/1.645)^2+(Inter!C28/1.645)^2+(Foreign!C28/1.645)^2))*1.645)</f>
        <v>64.428254671378468</v>
      </c>
      <c r="D28" s="18">
        <f t="shared" si="3"/>
        <v>0.1180773249738767</v>
      </c>
      <c r="E28" s="16">
        <f>Intra!E28+Inter!E28+Foreign!E28</f>
        <v>96</v>
      </c>
      <c r="F28" s="17">
        <f>((SQRT((Intra!F28/1.645)^2+(Inter!F28/1.645)^2+(Foreign!F28/1.645)^2))*1.645)</f>
        <v>68.949256703752795</v>
      </c>
      <c r="G28" s="18">
        <f t="shared" si="4"/>
        <v>0.23076923076923078</v>
      </c>
      <c r="H28" s="16">
        <f>Intra!H28+Inter!H28+Foreign!H28</f>
        <v>17</v>
      </c>
      <c r="I28" s="22">
        <f>((SQRT((Intra!I28/1.645)^2+(Inter!I28/1.645)^2+(Foreign!I28/1.645)^2))*1.645)</f>
        <v>94.36630754670864</v>
      </c>
    </row>
    <row r="29" spans="1:9" x14ac:dyDescent="0.3">
      <c r="A29" s="19" t="s">
        <v>22</v>
      </c>
      <c r="B29" s="16">
        <f>Intra!B29+Inter!B29+Foreign!B29</f>
        <v>85</v>
      </c>
      <c r="C29" s="17">
        <f>((SQRT((Intra!C29/1.645)^2+(Inter!C29/1.645)^2+(Foreign!C29/1.645)^2))*1.645)</f>
        <v>59.565090447341731</v>
      </c>
      <c r="D29" s="18">
        <f t="shared" si="3"/>
        <v>8.8819226750261229E-2</v>
      </c>
      <c r="E29" s="16">
        <f>Intra!E29+Inter!E29+Foreign!E29</f>
        <v>23</v>
      </c>
      <c r="F29" s="17">
        <f>((SQRT((Intra!F29/1.645)^2+(Inter!F29/1.645)^2+(Foreign!F29/1.645)^2))*1.645)</f>
        <v>23.280893453645628</v>
      </c>
      <c r="G29" s="18">
        <f t="shared" si="4"/>
        <v>5.5288461538461536E-2</v>
      </c>
      <c r="H29" s="16">
        <f>Intra!H29+Inter!H29+Foreign!H29</f>
        <v>62</v>
      </c>
      <c r="I29" s="22">
        <f>((SQRT((Intra!I29/1.645)^2+(Inter!I29/1.645)^2+(Foreign!I29/1.645)^2))*1.645)</f>
        <v>63.953107821277932</v>
      </c>
    </row>
    <row r="30" spans="1:9" x14ac:dyDescent="0.3">
      <c r="A30" s="24" t="s">
        <v>23</v>
      </c>
      <c r="B30" s="25">
        <f>Intra!B30+Inter!B30+Foreign!B30</f>
        <v>313</v>
      </c>
      <c r="C30" s="26">
        <f>((SQRT((Intra!C30/1.645)^2+(Inter!C30/1.645)^2+(Foreign!C30/1.645)^2))*1.645)</f>
        <v>108.45736489515131</v>
      </c>
      <c r="D30" s="27">
        <f t="shared" si="3"/>
        <v>0.32706374085684431</v>
      </c>
      <c r="E30" s="25">
        <f>Intra!E30+Inter!E30+Foreign!E30</f>
        <v>96</v>
      </c>
      <c r="F30" s="26">
        <f>((SQRT((Intra!F30/1.645)^2+(Inter!F30/1.645)^2+(Foreign!F30/1.645)^2))*1.645)</f>
        <v>57.913728942281033</v>
      </c>
      <c r="G30" s="27">
        <f t="shared" si="4"/>
        <v>0.23076923076923078</v>
      </c>
      <c r="H30" s="25">
        <f>Intra!H30+Inter!H30+Foreign!H30</f>
        <v>217</v>
      </c>
      <c r="I30" s="28">
        <f>((SQRT((Intra!I30/1.645)^2+(Inter!I30/1.645)^2+(Foreign!I30/1.645)^2))*1.645)</f>
        <v>122.95120983544653</v>
      </c>
    </row>
    <row r="32" spans="1:9" x14ac:dyDescent="0.3">
      <c r="A32" s="7" t="s">
        <v>6</v>
      </c>
    </row>
    <row r="33" spans="1:9" ht="28.8" customHeight="1" x14ac:dyDescent="0.3">
      <c r="A33" s="57" t="s">
        <v>37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Total!A3</f>
        <v>Garrett County</v>
      </c>
      <c r="B3" s="59" t="s">
        <v>9</v>
      </c>
      <c r="C3" s="59"/>
      <c r="D3" s="59"/>
      <c r="E3" s="59"/>
      <c r="F3" s="59"/>
      <c r="G3" s="59"/>
      <c r="H3" s="59"/>
      <c r="I3" s="59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36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1">
        <v>380</v>
      </c>
      <c r="C8" s="41">
        <v>141.27632498051469</v>
      </c>
      <c r="D8" s="18">
        <f t="shared" ref="D8:D12" si="0">B8/B$8</f>
        <v>1</v>
      </c>
      <c r="E8" s="42">
        <v>240</v>
      </c>
      <c r="F8" s="42">
        <v>101.11874208078342</v>
      </c>
      <c r="G8" s="18">
        <f t="shared" ref="G8:G12" si="1">E8/E$8</f>
        <v>1</v>
      </c>
      <c r="H8" s="34">
        <f t="shared" ref="H8:H12" si="2">B8-E8</f>
        <v>140</v>
      </c>
      <c r="I8" s="35">
        <f>((SQRT((C8/1.645)^2+(F8/1.645)^2)))*1.645</f>
        <v>173.73543104387198</v>
      </c>
    </row>
    <row r="9" spans="1:9" x14ac:dyDescent="0.3">
      <c r="A9" s="32" t="s">
        <v>13</v>
      </c>
      <c r="B9" s="41">
        <v>169</v>
      </c>
      <c r="C9" s="41">
        <v>107.00467279516347</v>
      </c>
      <c r="D9" s="18">
        <f t="shared" si="0"/>
        <v>0.44473684210526315</v>
      </c>
      <c r="E9" s="42">
        <v>180</v>
      </c>
      <c r="F9" s="42">
        <v>90.553851381374159</v>
      </c>
      <c r="G9" s="18">
        <f t="shared" si="1"/>
        <v>0.75</v>
      </c>
      <c r="H9" s="34">
        <f t="shared" si="2"/>
        <v>-11</v>
      </c>
      <c r="I9" s="35">
        <f t="shared" ref="I9:I12" si="3">((SQRT((C9/1.645)^2+(F9/1.645)^2)))*1.645</f>
        <v>140.17845768876185</v>
      </c>
    </row>
    <row r="10" spans="1:9" x14ac:dyDescent="0.3">
      <c r="A10" s="32" t="s">
        <v>14</v>
      </c>
      <c r="B10" s="41">
        <v>10</v>
      </c>
      <c r="C10" s="41">
        <v>13</v>
      </c>
      <c r="D10" s="18">
        <f t="shared" si="0"/>
        <v>2.6315789473684209E-2</v>
      </c>
      <c r="E10" s="42">
        <v>0</v>
      </c>
      <c r="F10" s="42">
        <v>0</v>
      </c>
      <c r="G10" s="18">
        <f t="shared" si="1"/>
        <v>0</v>
      </c>
      <c r="H10" s="34">
        <f t="shared" si="2"/>
        <v>10</v>
      </c>
      <c r="I10" s="35">
        <f t="shared" si="3"/>
        <v>13</v>
      </c>
    </row>
    <row r="11" spans="1:9" x14ac:dyDescent="0.3">
      <c r="A11" s="32" t="s">
        <v>15</v>
      </c>
      <c r="B11" s="41">
        <v>0</v>
      </c>
      <c r="C11" s="41">
        <v>0</v>
      </c>
      <c r="D11" s="18">
        <f t="shared" si="0"/>
        <v>0</v>
      </c>
      <c r="E11" s="42">
        <v>0</v>
      </c>
      <c r="F11" s="42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1">
        <v>201</v>
      </c>
      <c r="C12" s="41">
        <v>91.323600454647007</v>
      </c>
      <c r="D12" s="18">
        <f t="shared" si="0"/>
        <v>0.52894736842105261</v>
      </c>
      <c r="E12" s="42">
        <v>60</v>
      </c>
      <c r="F12" s="42">
        <v>45</v>
      </c>
      <c r="G12" s="18">
        <f t="shared" si="1"/>
        <v>0.25</v>
      </c>
      <c r="H12" s="34">
        <f t="shared" si="2"/>
        <v>141</v>
      </c>
      <c r="I12" s="35">
        <f t="shared" si="3"/>
        <v>101.8086440337951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7">
        <v>229</v>
      </c>
      <c r="C15" s="47">
        <v>104.49880382090504</v>
      </c>
      <c r="D15" s="18">
        <f>B15/B$15</f>
        <v>1</v>
      </c>
      <c r="E15" s="48">
        <v>185</v>
      </c>
      <c r="F15" s="48">
        <v>83.288654689579431</v>
      </c>
      <c r="G15" s="18">
        <f>E15/E$15</f>
        <v>1</v>
      </c>
      <c r="H15" s="16">
        <f t="shared" ref="H15:H21" si="4">B15-E15</f>
        <v>44</v>
      </c>
      <c r="I15" s="35">
        <f t="shared" ref="I15:I21" si="5">((SQRT((C15/1.645)^2+(F15/1.645)^2)))*1.645</f>
        <v>133.63008643265931</v>
      </c>
    </row>
    <row r="16" spans="1:9" x14ac:dyDescent="0.3">
      <c r="A16" s="32" t="s">
        <v>17</v>
      </c>
      <c r="B16" s="47">
        <v>58</v>
      </c>
      <c r="C16" s="47">
        <v>69.123078635141823</v>
      </c>
      <c r="D16" s="18">
        <f>B16/B$15</f>
        <v>0.25327510917030566</v>
      </c>
      <c r="E16" s="48">
        <v>32</v>
      </c>
      <c r="F16" s="48">
        <v>30.000000000000004</v>
      </c>
      <c r="G16" s="18">
        <f>E16/E$15</f>
        <v>0.17297297297297298</v>
      </c>
      <c r="H16" s="16">
        <f t="shared" si="4"/>
        <v>26</v>
      </c>
      <c r="I16" s="35">
        <f t="shared" si="5"/>
        <v>75.352504935138029</v>
      </c>
    </row>
    <row r="17" spans="1:9" x14ac:dyDescent="0.3">
      <c r="A17" s="32" t="s">
        <v>18</v>
      </c>
      <c r="B17" s="47">
        <v>84</v>
      </c>
      <c r="C17" s="47">
        <v>55.785302723925412</v>
      </c>
      <c r="D17" s="18">
        <f t="shared" ref="D17:D21" si="6">B17/B$15</f>
        <v>0.36681222707423583</v>
      </c>
      <c r="E17" s="48">
        <v>20</v>
      </c>
      <c r="F17" s="48">
        <v>20</v>
      </c>
      <c r="G17" s="18">
        <f t="shared" ref="G17:G21" si="7">E17/E$15</f>
        <v>0.10810810810810811</v>
      </c>
      <c r="H17" s="16">
        <f t="shared" si="4"/>
        <v>64</v>
      </c>
      <c r="I17" s="35">
        <f t="shared" si="5"/>
        <v>59.262129560116215</v>
      </c>
    </row>
    <row r="18" spans="1:9" x14ac:dyDescent="0.3">
      <c r="A18" s="32" t="s">
        <v>19</v>
      </c>
      <c r="B18" s="47">
        <v>16</v>
      </c>
      <c r="C18" s="47">
        <v>20</v>
      </c>
      <c r="D18" s="18">
        <f t="shared" si="6"/>
        <v>6.9868995633187769E-2</v>
      </c>
      <c r="E18" s="48">
        <v>61</v>
      </c>
      <c r="F18" s="48">
        <v>53.338541412378348</v>
      </c>
      <c r="G18" s="18">
        <f t="shared" si="7"/>
        <v>0.32972972972972975</v>
      </c>
      <c r="H18" s="16">
        <f t="shared" si="4"/>
        <v>-45</v>
      </c>
      <c r="I18" s="35">
        <f t="shared" si="5"/>
        <v>56.964901474504465</v>
      </c>
    </row>
    <row r="19" spans="1:9" x14ac:dyDescent="0.3">
      <c r="A19" s="33" t="s">
        <v>20</v>
      </c>
      <c r="B19" s="47">
        <v>68</v>
      </c>
      <c r="C19" s="47">
        <v>51.039200620699376</v>
      </c>
      <c r="D19" s="18">
        <f t="shared" si="6"/>
        <v>0.29694323144104806</v>
      </c>
      <c r="E19" s="48">
        <v>45</v>
      </c>
      <c r="F19" s="48">
        <v>46</v>
      </c>
      <c r="G19" s="18">
        <f t="shared" si="7"/>
        <v>0.24324324324324326</v>
      </c>
      <c r="H19" s="16">
        <f t="shared" si="4"/>
        <v>23</v>
      </c>
      <c r="I19" s="35">
        <f t="shared" si="5"/>
        <v>68.709533545207535</v>
      </c>
    </row>
    <row r="20" spans="1:9" x14ac:dyDescent="0.3">
      <c r="A20" s="33" t="s">
        <v>21</v>
      </c>
      <c r="B20" s="47">
        <v>3</v>
      </c>
      <c r="C20" s="47">
        <v>5</v>
      </c>
      <c r="D20" s="18">
        <f t="shared" si="6"/>
        <v>1.3100436681222707E-2</v>
      </c>
      <c r="E20" s="48">
        <v>27</v>
      </c>
      <c r="F20" s="48">
        <v>26</v>
      </c>
      <c r="G20" s="18">
        <f t="shared" si="7"/>
        <v>0.14594594594594595</v>
      </c>
      <c r="H20" s="16">
        <f t="shared" si="4"/>
        <v>-24</v>
      </c>
      <c r="I20" s="35">
        <f t="shared" si="5"/>
        <v>26.476404589747453</v>
      </c>
    </row>
    <row r="21" spans="1:9" x14ac:dyDescent="0.3">
      <c r="A21" s="33" t="s">
        <v>30</v>
      </c>
      <c r="B21" s="47">
        <v>0</v>
      </c>
      <c r="C21" s="47">
        <v>0</v>
      </c>
      <c r="D21" s="18">
        <f t="shared" si="6"/>
        <v>0</v>
      </c>
      <c r="E21" s="48">
        <v>0</v>
      </c>
      <c r="F21" s="48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9">
        <v>380</v>
      </c>
      <c r="C24" s="49">
        <v>141.14885759367661</v>
      </c>
      <c r="D24" s="18">
        <f>B24/B$24</f>
        <v>1</v>
      </c>
      <c r="E24" s="50">
        <v>240</v>
      </c>
      <c r="F24" s="50">
        <v>99.699548644916135</v>
      </c>
      <c r="G24" s="18">
        <f>E24/E$24</f>
        <v>1</v>
      </c>
      <c r="H24" s="16">
        <f t="shared" ref="H24:H30" si="8">B24-E24</f>
        <v>140</v>
      </c>
      <c r="I24" s="35">
        <f t="shared" ref="I24:I30" si="9">((SQRT((C24/1.645)^2+(F24/1.645)^2)))*1.645</f>
        <v>172.8091432766218</v>
      </c>
    </row>
    <row r="25" spans="1:9" ht="28.8" x14ac:dyDescent="0.3">
      <c r="A25" s="32" t="s">
        <v>25</v>
      </c>
      <c r="B25" s="49">
        <v>90</v>
      </c>
      <c r="C25" s="49">
        <v>78.089692021418557</v>
      </c>
      <c r="D25" s="18">
        <f t="shared" ref="D25:D30" si="10">B25/B$24</f>
        <v>0.23684210526315788</v>
      </c>
      <c r="E25" s="50">
        <v>116</v>
      </c>
      <c r="F25" s="50">
        <v>70</v>
      </c>
      <c r="G25" s="18">
        <f t="shared" ref="G25:G30" si="11">E25/E$24</f>
        <v>0.48333333333333334</v>
      </c>
      <c r="H25" s="16">
        <f t="shared" si="8"/>
        <v>-26</v>
      </c>
      <c r="I25" s="35">
        <f t="shared" si="9"/>
        <v>104.87134975769121</v>
      </c>
    </row>
    <row r="26" spans="1:9" ht="28.8" x14ac:dyDescent="0.3">
      <c r="A26" s="32" t="s">
        <v>26</v>
      </c>
      <c r="B26" s="49">
        <v>7</v>
      </c>
      <c r="C26" s="49">
        <v>11</v>
      </c>
      <c r="D26" s="18">
        <f t="shared" si="10"/>
        <v>1.8421052631578946E-2</v>
      </c>
      <c r="E26" s="50">
        <v>0</v>
      </c>
      <c r="F26" s="50">
        <v>0</v>
      </c>
      <c r="G26" s="18">
        <f t="shared" si="11"/>
        <v>0</v>
      </c>
      <c r="H26" s="16">
        <f t="shared" si="8"/>
        <v>7</v>
      </c>
      <c r="I26" s="35">
        <f t="shared" si="9"/>
        <v>11</v>
      </c>
    </row>
    <row r="27" spans="1:9" ht="28.8" x14ac:dyDescent="0.3">
      <c r="A27" s="32" t="s">
        <v>27</v>
      </c>
      <c r="B27" s="49">
        <v>69</v>
      </c>
      <c r="C27" s="49">
        <v>69.455021416741346</v>
      </c>
      <c r="D27" s="18">
        <f t="shared" si="10"/>
        <v>0.18157894736842106</v>
      </c>
      <c r="E27" s="50">
        <v>23</v>
      </c>
      <c r="F27" s="50">
        <v>25</v>
      </c>
      <c r="G27" s="18">
        <f t="shared" si="11"/>
        <v>9.583333333333334E-2</v>
      </c>
      <c r="H27" s="16">
        <f t="shared" si="8"/>
        <v>46</v>
      </c>
      <c r="I27" s="35">
        <f t="shared" si="9"/>
        <v>73.817342135842296</v>
      </c>
    </row>
    <row r="28" spans="1:9" ht="28.8" x14ac:dyDescent="0.3">
      <c r="A28" s="32" t="s">
        <v>28</v>
      </c>
      <c r="B28" s="49">
        <v>37</v>
      </c>
      <c r="C28" s="49">
        <v>35.679125549822551</v>
      </c>
      <c r="D28" s="18">
        <f t="shared" si="10"/>
        <v>9.7368421052631576E-2</v>
      </c>
      <c r="E28" s="50">
        <v>41</v>
      </c>
      <c r="F28" s="50">
        <v>48.383881613611784</v>
      </c>
      <c r="G28" s="18">
        <f t="shared" si="11"/>
        <v>0.17083333333333334</v>
      </c>
      <c r="H28" s="16">
        <f t="shared" si="8"/>
        <v>-4</v>
      </c>
      <c r="I28" s="35">
        <f t="shared" si="9"/>
        <v>60.116553460756556</v>
      </c>
    </row>
    <row r="29" spans="1:9" x14ac:dyDescent="0.3">
      <c r="A29" s="32" t="s">
        <v>22</v>
      </c>
      <c r="B29" s="49">
        <v>26</v>
      </c>
      <c r="C29" s="49">
        <v>32.557641192199412</v>
      </c>
      <c r="D29" s="18">
        <f t="shared" si="10"/>
        <v>6.8421052631578952E-2</v>
      </c>
      <c r="E29" s="50">
        <v>5</v>
      </c>
      <c r="F29" s="50">
        <v>7</v>
      </c>
      <c r="G29" s="18">
        <f t="shared" si="11"/>
        <v>2.0833333333333332E-2</v>
      </c>
      <c r="H29" s="16">
        <f t="shared" si="8"/>
        <v>21</v>
      </c>
      <c r="I29" s="35">
        <f t="shared" si="9"/>
        <v>33.301651610693426</v>
      </c>
    </row>
    <row r="30" spans="1:9" x14ac:dyDescent="0.3">
      <c r="A30" s="37" t="s">
        <v>23</v>
      </c>
      <c r="B30" s="49">
        <v>151</v>
      </c>
      <c r="C30" s="49">
        <v>80.913534096589785</v>
      </c>
      <c r="D30" s="27">
        <f t="shared" si="10"/>
        <v>0.39736842105263159</v>
      </c>
      <c r="E30" s="50">
        <v>55</v>
      </c>
      <c r="F30" s="50">
        <v>45</v>
      </c>
      <c r="G30" s="27">
        <f t="shared" si="11"/>
        <v>0.22916666666666666</v>
      </c>
      <c r="H30" s="25">
        <f t="shared" si="8"/>
        <v>96</v>
      </c>
      <c r="I30" s="35">
        <f t="shared" si="9"/>
        <v>92.58509599282165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Intra!A3</f>
        <v>Garrett County</v>
      </c>
      <c r="B3" s="56" t="s">
        <v>10</v>
      </c>
      <c r="C3" s="56"/>
      <c r="D3" s="56"/>
      <c r="E3" s="56"/>
      <c r="F3" s="56"/>
      <c r="G3" s="56"/>
      <c r="H3" s="56"/>
      <c r="I3" s="56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577</v>
      </c>
      <c r="C8" s="43">
        <v>146.30447703334303</v>
      </c>
      <c r="D8" s="18">
        <f t="shared" ref="D8" si="0">B8/B$8</f>
        <v>1</v>
      </c>
      <c r="E8" s="44">
        <v>176</v>
      </c>
      <c r="F8" s="44">
        <v>89.565618403492309</v>
      </c>
      <c r="G8" s="18">
        <f t="shared" ref="G8" si="1">E8/E$8</f>
        <v>1</v>
      </c>
      <c r="H8" s="34">
        <f t="shared" ref="H8:H12" si="2">B8-E8</f>
        <v>401</v>
      </c>
      <c r="I8" s="35">
        <f t="shared" ref="I8:I12" si="3">((SQRT((C8/1.645)^2+(F8/1.645)^2)))*1.645</f>
        <v>171.54299752540177</v>
      </c>
    </row>
    <row r="9" spans="1:9" x14ac:dyDescent="0.3">
      <c r="A9" s="32" t="s">
        <v>13</v>
      </c>
      <c r="B9" s="43">
        <v>307</v>
      </c>
      <c r="C9" s="43">
        <v>110.48529313895131</v>
      </c>
      <c r="D9" s="18">
        <f>B9/B$8</f>
        <v>0.53206239168110914</v>
      </c>
      <c r="E9" s="44">
        <v>111</v>
      </c>
      <c r="F9" s="44">
        <v>74.081036709808529</v>
      </c>
      <c r="G9" s="18">
        <f>E9/E$8</f>
        <v>0.63068181818181823</v>
      </c>
      <c r="H9" s="34">
        <f t="shared" si="2"/>
        <v>196</v>
      </c>
      <c r="I9" s="35">
        <f t="shared" si="3"/>
        <v>133.0225544785545</v>
      </c>
    </row>
    <row r="10" spans="1:9" x14ac:dyDescent="0.3">
      <c r="A10" s="32" t="s">
        <v>14</v>
      </c>
      <c r="B10" s="43">
        <v>34</v>
      </c>
      <c r="C10" s="43">
        <v>29.427877939124322</v>
      </c>
      <c r="D10" s="18">
        <f>B10/B$8</f>
        <v>5.8925476603119586E-2</v>
      </c>
      <c r="E10" s="44">
        <v>7</v>
      </c>
      <c r="F10" s="44">
        <v>8.9442719099991592</v>
      </c>
      <c r="G10" s="18">
        <f>E10/E$8</f>
        <v>3.9772727272727272E-2</v>
      </c>
      <c r="H10" s="34">
        <f t="shared" si="2"/>
        <v>27</v>
      </c>
      <c r="I10" s="35">
        <f t="shared" si="3"/>
        <v>30.757112998459398</v>
      </c>
    </row>
    <row r="11" spans="1:9" x14ac:dyDescent="0.3">
      <c r="A11" s="32" t="s">
        <v>15</v>
      </c>
      <c r="B11" s="43">
        <v>0</v>
      </c>
      <c r="C11" s="43">
        <v>0</v>
      </c>
      <c r="D11" s="18">
        <f>B11/B$8</f>
        <v>0</v>
      </c>
      <c r="E11" s="44">
        <v>0</v>
      </c>
      <c r="F11" s="44">
        <v>0</v>
      </c>
      <c r="G11" s="18">
        <f>E11/E$8</f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3">
        <v>236</v>
      </c>
      <c r="C12" s="43">
        <v>91.279789657952207</v>
      </c>
      <c r="D12" s="18">
        <f>B12/B$8</f>
        <v>0.40901213171577122</v>
      </c>
      <c r="E12" s="44">
        <v>58</v>
      </c>
      <c r="F12" s="44">
        <v>49.537864306003343</v>
      </c>
      <c r="G12" s="18">
        <f>E12/E$8</f>
        <v>0.32954545454545453</v>
      </c>
      <c r="H12" s="34">
        <f t="shared" si="2"/>
        <v>178</v>
      </c>
      <c r="I12" s="35">
        <f t="shared" si="3"/>
        <v>103.85566907973777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5">
        <v>411</v>
      </c>
      <c r="C15" s="45">
        <v>116.84177335182825</v>
      </c>
      <c r="D15" s="18">
        <f>B15/B$15</f>
        <v>1</v>
      </c>
      <c r="E15" s="46">
        <v>106</v>
      </c>
      <c r="F15" s="46">
        <v>64.745656224954573</v>
      </c>
      <c r="G15" s="18">
        <f>E15/E$15</f>
        <v>1</v>
      </c>
      <c r="H15" s="16">
        <f t="shared" ref="H15:H21" si="4">B15-E15</f>
        <v>305</v>
      </c>
      <c r="I15" s="22">
        <f t="shared" ref="I15:I21" si="5">((SQRT((C15/1.645)^2+(F15/1.645)^2)))*1.645</f>
        <v>133.58143583597237</v>
      </c>
    </row>
    <row r="16" spans="1:9" x14ac:dyDescent="0.3">
      <c r="A16" s="32" t="s">
        <v>17</v>
      </c>
      <c r="B16" s="45">
        <v>132</v>
      </c>
      <c r="C16" s="45">
        <v>65.122960620659754</v>
      </c>
      <c r="D16" s="18">
        <f>B16/B$15</f>
        <v>0.32116788321167883</v>
      </c>
      <c r="E16" s="46">
        <v>20</v>
      </c>
      <c r="F16" s="46">
        <v>23.430749027719965</v>
      </c>
      <c r="G16" s="18">
        <f>E16/E$15</f>
        <v>0.18867924528301888</v>
      </c>
      <c r="H16" s="16">
        <f t="shared" si="4"/>
        <v>112</v>
      </c>
      <c r="I16" s="22">
        <f t="shared" si="5"/>
        <v>69.20982589199312</v>
      </c>
    </row>
    <row r="17" spans="1:9" x14ac:dyDescent="0.3">
      <c r="A17" s="32" t="s">
        <v>18</v>
      </c>
      <c r="B17" s="45">
        <v>87</v>
      </c>
      <c r="C17" s="45">
        <v>47.738873049120045</v>
      </c>
      <c r="D17" s="18">
        <f t="shared" ref="D17:D21" si="6">B17/B$15</f>
        <v>0.21167883211678831</v>
      </c>
      <c r="E17" s="46">
        <v>27</v>
      </c>
      <c r="F17" s="46">
        <v>24.879710609249457</v>
      </c>
      <c r="G17" s="18">
        <f t="shared" ref="G17:G21" si="7">E17/E$15</f>
        <v>0.25471698113207547</v>
      </c>
      <c r="H17" s="16">
        <f t="shared" si="4"/>
        <v>60</v>
      </c>
      <c r="I17" s="22">
        <f t="shared" si="5"/>
        <v>53.833075334779089</v>
      </c>
    </row>
    <row r="18" spans="1:9" x14ac:dyDescent="0.3">
      <c r="A18" s="32" t="s">
        <v>19</v>
      </c>
      <c r="B18" s="45">
        <v>110</v>
      </c>
      <c r="C18" s="45">
        <v>63.513778032801667</v>
      </c>
      <c r="D18" s="18">
        <f t="shared" si="6"/>
        <v>0.26763990267639903</v>
      </c>
      <c r="E18" s="46">
        <v>55</v>
      </c>
      <c r="F18" s="46">
        <v>54.662601474865788</v>
      </c>
      <c r="G18" s="18">
        <f t="shared" si="7"/>
        <v>0.51886792452830188</v>
      </c>
      <c r="H18" s="16">
        <f t="shared" si="4"/>
        <v>55</v>
      </c>
      <c r="I18" s="22">
        <f t="shared" si="5"/>
        <v>83.797374660546495</v>
      </c>
    </row>
    <row r="19" spans="1:9" x14ac:dyDescent="0.3">
      <c r="A19" s="33" t="s">
        <v>20</v>
      </c>
      <c r="B19" s="45">
        <v>24</v>
      </c>
      <c r="C19" s="45">
        <v>25.079872407968907</v>
      </c>
      <c r="D19" s="18">
        <f t="shared" si="6"/>
        <v>5.8394160583941604E-2</v>
      </c>
      <c r="E19" s="46">
        <v>0</v>
      </c>
      <c r="F19" s="46">
        <v>0</v>
      </c>
      <c r="G19" s="18">
        <f t="shared" si="7"/>
        <v>0</v>
      </c>
      <c r="H19" s="16">
        <f t="shared" si="4"/>
        <v>24</v>
      </c>
      <c r="I19" s="22">
        <f t="shared" si="5"/>
        <v>25.079872407968907</v>
      </c>
    </row>
    <row r="20" spans="1:9" x14ac:dyDescent="0.3">
      <c r="A20" s="33" t="s">
        <v>21</v>
      </c>
      <c r="B20" s="45">
        <v>58</v>
      </c>
      <c r="C20" s="45">
        <v>49.689032995219378</v>
      </c>
      <c r="D20" s="18">
        <f t="shared" si="6"/>
        <v>0.14111922141119221</v>
      </c>
      <c r="E20" s="46">
        <v>4</v>
      </c>
      <c r="F20" s="46">
        <v>6</v>
      </c>
      <c r="G20" s="18">
        <f t="shared" si="7"/>
        <v>3.7735849056603772E-2</v>
      </c>
      <c r="H20" s="16">
        <f t="shared" si="4"/>
        <v>54</v>
      </c>
      <c r="I20" s="22">
        <f t="shared" si="5"/>
        <v>50.049975024968795</v>
      </c>
    </row>
    <row r="21" spans="1:9" x14ac:dyDescent="0.3">
      <c r="A21" s="33" t="s">
        <v>30</v>
      </c>
      <c r="B21" s="45">
        <v>0</v>
      </c>
      <c r="C21" s="45">
        <v>0</v>
      </c>
      <c r="D21" s="18">
        <f t="shared" si="6"/>
        <v>0</v>
      </c>
      <c r="E21" s="46">
        <v>0</v>
      </c>
      <c r="F21" s="46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1">
        <v>577</v>
      </c>
      <c r="C24" s="51">
        <v>139.27311298308803</v>
      </c>
      <c r="D24" s="18">
        <f>B24/B$24</f>
        <v>1</v>
      </c>
      <c r="E24" s="52">
        <v>176</v>
      </c>
      <c r="F24" s="52">
        <v>85.959292691366414</v>
      </c>
      <c r="G24" s="18">
        <f>E24/E$24</f>
        <v>1</v>
      </c>
      <c r="H24" s="16">
        <f>B24-E24</f>
        <v>401</v>
      </c>
      <c r="I24" s="22">
        <f t="shared" ref="I24:I30" si="8">((SQRT((C24/1.645)^2+(F24/1.645)^2)))*1.645</f>
        <v>163.66429054622759</v>
      </c>
    </row>
    <row r="25" spans="1:9" ht="28.8" x14ac:dyDescent="0.3">
      <c r="A25" s="32" t="s">
        <v>25</v>
      </c>
      <c r="B25" s="51">
        <v>192</v>
      </c>
      <c r="C25" s="51">
        <v>79.50471684120383</v>
      </c>
      <c r="D25" s="18">
        <f t="shared" ref="D25:D30" si="9">B25/B$24</f>
        <v>0.33275563258232238</v>
      </c>
      <c r="E25" s="52">
        <v>19</v>
      </c>
      <c r="F25" s="52">
        <v>20.124611797498108</v>
      </c>
      <c r="G25" s="18">
        <f t="shared" ref="G25:G30" si="10">E25/E$24</f>
        <v>0.10795454545454546</v>
      </c>
      <c r="H25" s="16">
        <f t="shared" ref="H25:H30" si="11">B25-E25</f>
        <v>173</v>
      </c>
      <c r="I25" s="22">
        <f t="shared" si="8"/>
        <v>82.012194215250688</v>
      </c>
    </row>
    <row r="26" spans="1:9" ht="28.8" x14ac:dyDescent="0.3">
      <c r="A26" s="32" t="s">
        <v>26</v>
      </c>
      <c r="B26" s="51">
        <v>40</v>
      </c>
      <c r="C26" s="51">
        <v>35.930488446443363</v>
      </c>
      <c r="D26" s="18">
        <f t="shared" si="9"/>
        <v>6.9324090121317156E-2</v>
      </c>
      <c r="E26" s="52">
        <v>27</v>
      </c>
      <c r="F26" s="52">
        <v>43</v>
      </c>
      <c r="G26" s="18">
        <f t="shared" si="10"/>
        <v>0.15340909090909091</v>
      </c>
      <c r="H26" s="16">
        <f t="shared" si="11"/>
        <v>13</v>
      </c>
      <c r="I26" s="22">
        <f t="shared" si="8"/>
        <v>56.035702904487593</v>
      </c>
    </row>
    <row r="27" spans="1:9" ht="28.8" x14ac:dyDescent="0.3">
      <c r="A27" s="32" t="s">
        <v>27</v>
      </c>
      <c r="B27" s="51">
        <v>48</v>
      </c>
      <c r="C27" s="51">
        <v>34.684290392049249</v>
      </c>
      <c r="D27" s="18">
        <f t="shared" si="9"/>
        <v>8.3188908145580595E-2</v>
      </c>
      <c r="E27" s="52">
        <v>16</v>
      </c>
      <c r="F27" s="52">
        <v>30.000000000000004</v>
      </c>
      <c r="G27" s="18">
        <f t="shared" si="10"/>
        <v>9.0909090909090912E-2</v>
      </c>
      <c r="H27" s="16">
        <f t="shared" si="11"/>
        <v>32</v>
      </c>
      <c r="I27" s="22">
        <f t="shared" si="8"/>
        <v>45.858477951192405</v>
      </c>
    </row>
    <row r="28" spans="1:9" ht="28.8" x14ac:dyDescent="0.3">
      <c r="A28" s="32" t="s">
        <v>28</v>
      </c>
      <c r="B28" s="51">
        <v>76</v>
      </c>
      <c r="C28" s="51">
        <v>53.646994324006634</v>
      </c>
      <c r="D28" s="18">
        <f t="shared" si="9"/>
        <v>0.1317157712305026</v>
      </c>
      <c r="E28" s="52">
        <v>55</v>
      </c>
      <c r="F28" s="52">
        <v>49.122296363260546</v>
      </c>
      <c r="G28" s="18">
        <f t="shared" si="10"/>
        <v>0.3125</v>
      </c>
      <c r="H28" s="16">
        <f t="shared" si="11"/>
        <v>21</v>
      </c>
      <c r="I28" s="22">
        <f t="shared" si="8"/>
        <v>72.739260375673325</v>
      </c>
    </row>
    <row r="29" spans="1:9" x14ac:dyDescent="0.3">
      <c r="A29" s="32" t="s">
        <v>22</v>
      </c>
      <c r="B29" s="51">
        <v>59</v>
      </c>
      <c r="C29" s="51">
        <v>49.879855653359705</v>
      </c>
      <c r="D29" s="18">
        <f t="shared" si="9"/>
        <v>0.10225303292894281</v>
      </c>
      <c r="E29" s="52">
        <v>18</v>
      </c>
      <c r="F29" s="52">
        <v>22.203603311174518</v>
      </c>
      <c r="G29" s="18">
        <f t="shared" si="10"/>
        <v>0.10227272727272728</v>
      </c>
      <c r="H29" s="16">
        <f t="shared" si="11"/>
        <v>41</v>
      </c>
      <c r="I29" s="22">
        <f t="shared" si="8"/>
        <v>54.598534778874786</v>
      </c>
    </row>
    <row r="30" spans="1:9" x14ac:dyDescent="0.3">
      <c r="A30" s="37" t="s">
        <v>23</v>
      </c>
      <c r="B30" s="51">
        <v>162</v>
      </c>
      <c r="C30" s="51">
        <v>72.221880341071156</v>
      </c>
      <c r="D30" s="18">
        <f t="shared" si="9"/>
        <v>0.28076256499133451</v>
      </c>
      <c r="E30" s="52">
        <v>41</v>
      </c>
      <c r="F30" s="52">
        <v>36.455452267116364</v>
      </c>
      <c r="G30" s="27">
        <f t="shared" si="10"/>
        <v>0.23295454545454544</v>
      </c>
      <c r="H30" s="25">
        <f t="shared" si="11"/>
        <v>121</v>
      </c>
      <c r="I30" s="28">
        <f t="shared" si="8"/>
        <v>80.901174280723524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8"/>
      <c r="B2" s="58"/>
      <c r="C2" s="58"/>
      <c r="D2" s="58"/>
      <c r="E2" s="58"/>
      <c r="F2" s="58"/>
      <c r="G2" s="58"/>
      <c r="H2" s="58"/>
      <c r="I2" s="58"/>
    </row>
    <row r="3" spans="1:9" ht="15.6" x14ac:dyDescent="0.3">
      <c r="A3" s="2" t="str">
        <f>Intra!A3</f>
        <v>Garrett County</v>
      </c>
      <c r="B3" s="56" t="s">
        <v>7</v>
      </c>
      <c r="C3" s="56"/>
      <c r="D3" s="56"/>
      <c r="E3" s="56"/>
      <c r="F3" s="56"/>
      <c r="G3" s="56"/>
      <c r="H3" s="56"/>
      <c r="I3" s="56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3" t="s">
        <v>0</v>
      </c>
      <c r="C5" s="54"/>
      <c r="D5" s="55"/>
      <c r="E5" s="53" t="s">
        <v>29</v>
      </c>
      <c r="F5" s="54"/>
      <c r="G5" s="55"/>
      <c r="H5" s="53" t="s">
        <v>1</v>
      </c>
      <c r="I5" s="55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4">
        <v>0</v>
      </c>
      <c r="C8" s="44">
        <v>0</v>
      </c>
      <c r="D8" s="18">
        <f>IF(B8=0,0,B8/B$8)</f>
        <v>0</v>
      </c>
      <c r="E8" s="40">
        <v>0</v>
      </c>
      <c r="F8" s="40">
        <v>0</v>
      </c>
      <c r="G8" s="18">
        <v>0</v>
      </c>
      <c r="H8" s="34">
        <f t="shared" ref="H8:H12" si="0">B8-E8</f>
        <v>0</v>
      </c>
      <c r="I8" s="35">
        <f t="shared" ref="I8:I12" si="1">((SQRT((C8/1.645)^2+(F8/1.645)^2)))*1.645</f>
        <v>0</v>
      </c>
    </row>
    <row r="9" spans="1:9" x14ac:dyDescent="0.3">
      <c r="A9" s="32" t="s">
        <v>13</v>
      </c>
      <c r="B9" s="44">
        <v>0</v>
      </c>
      <c r="C9" s="44">
        <v>0</v>
      </c>
      <c r="D9" s="18">
        <f t="shared" ref="D9:D12" si="2">IF(B9=0,0,B9/B$8)</f>
        <v>0</v>
      </c>
      <c r="E9" s="40">
        <v>0</v>
      </c>
      <c r="F9" s="40">
        <v>0</v>
      </c>
      <c r="G9" s="18">
        <v>0</v>
      </c>
      <c r="H9" s="34">
        <f t="shared" si="0"/>
        <v>0</v>
      </c>
      <c r="I9" s="35">
        <f t="shared" si="1"/>
        <v>0</v>
      </c>
    </row>
    <row r="10" spans="1:9" x14ac:dyDescent="0.3">
      <c r="A10" s="32" t="s">
        <v>14</v>
      </c>
      <c r="B10" s="44">
        <v>0</v>
      </c>
      <c r="C10" s="44">
        <v>0</v>
      </c>
      <c r="D10" s="18">
        <f t="shared" si="2"/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44">
        <v>0</v>
      </c>
      <c r="C11" s="44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44">
        <v>0</v>
      </c>
      <c r="C12" s="44">
        <v>0</v>
      </c>
      <c r="D12" s="18">
        <f t="shared" si="2"/>
        <v>0</v>
      </c>
      <c r="E12" s="40">
        <v>0</v>
      </c>
      <c r="F12" s="40">
        <v>0</v>
      </c>
      <c r="G12" s="18">
        <v>0</v>
      </c>
      <c r="H12" s="34">
        <f t="shared" si="0"/>
        <v>0</v>
      </c>
      <c r="I12" s="35">
        <f t="shared" si="1"/>
        <v>0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4">
        <v>0</v>
      </c>
      <c r="C15" s="44">
        <v>0</v>
      </c>
      <c r="D15" s="18">
        <f>IF(B15=0,0,B15/B$15)</f>
        <v>0</v>
      </c>
      <c r="E15" s="40">
        <v>0</v>
      </c>
      <c r="F15" s="40">
        <v>0</v>
      </c>
      <c r="G15" s="18">
        <v>0</v>
      </c>
      <c r="H15" s="16">
        <f t="shared" ref="H15:H21" si="3">B15-E15</f>
        <v>0</v>
      </c>
      <c r="I15" s="22">
        <f t="shared" ref="I15:I21" si="4">((SQRT((C15/1.645)^2+(F15/1.645)^2)))*1.645</f>
        <v>0</v>
      </c>
    </row>
    <row r="16" spans="1:9" x14ac:dyDescent="0.3">
      <c r="A16" s="32" t="s">
        <v>17</v>
      </c>
      <c r="B16" s="44">
        <v>0</v>
      </c>
      <c r="C16" s="44">
        <v>0</v>
      </c>
      <c r="D16" s="18">
        <f t="shared" ref="D16:D21" si="5">IF(B16=0,0,B16/B$15)</f>
        <v>0</v>
      </c>
      <c r="E16" s="40">
        <v>0</v>
      </c>
      <c r="F16" s="40">
        <v>0</v>
      </c>
      <c r="G16" s="18">
        <v>0</v>
      </c>
      <c r="H16" s="16">
        <f t="shared" si="3"/>
        <v>0</v>
      </c>
      <c r="I16" s="22">
        <f t="shared" si="4"/>
        <v>0</v>
      </c>
    </row>
    <row r="17" spans="1:9" x14ac:dyDescent="0.3">
      <c r="A17" s="32" t="s">
        <v>18</v>
      </c>
      <c r="B17" s="44">
        <v>0</v>
      </c>
      <c r="C17" s="44">
        <v>0</v>
      </c>
      <c r="D17" s="18">
        <f t="shared" si="5"/>
        <v>0</v>
      </c>
      <c r="E17" s="40">
        <v>0</v>
      </c>
      <c r="F17" s="40">
        <v>0</v>
      </c>
      <c r="G17" s="18">
        <v>0</v>
      </c>
      <c r="H17" s="16">
        <f t="shared" si="3"/>
        <v>0</v>
      </c>
      <c r="I17" s="22">
        <f t="shared" si="4"/>
        <v>0</v>
      </c>
    </row>
    <row r="18" spans="1:9" x14ac:dyDescent="0.3">
      <c r="A18" s="32" t="s">
        <v>19</v>
      </c>
      <c r="B18" s="44">
        <v>0</v>
      </c>
      <c r="C18" s="44">
        <v>0</v>
      </c>
      <c r="D18" s="18">
        <f t="shared" si="5"/>
        <v>0</v>
      </c>
      <c r="E18" s="40">
        <v>0</v>
      </c>
      <c r="F18" s="40">
        <v>0</v>
      </c>
      <c r="G18" s="18">
        <v>0</v>
      </c>
      <c r="H18" s="16">
        <f t="shared" si="3"/>
        <v>0</v>
      </c>
      <c r="I18" s="22">
        <f t="shared" si="4"/>
        <v>0</v>
      </c>
    </row>
    <row r="19" spans="1:9" x14ac:dyDescent="0.3">
      <c r="A19" s="33" t="s">
        <v>20</v>
      </c>
      <c r="B19" s="44">
        <v>0</v>
      </c>
      <c r="C19" s="44">
        <v>0</v>
      </c>
      <c r="D19" s="18">
        <f t="shared" si="5"/>
        <v>0</v>
      </c>
      <c r="E19" s="40">
        <v>0</v>
      </c>
      <c r="F19" s="40">
        <v>0</v>
      </c>
      <c r="G19" s="18">
        <v>0</v>
      </c>
      <c r="H19" s="16">
        <f t="shared" si="3"/>
        <v>0</v>
      </c>
      <c r="I19" s="22">
        <f t="shared" si="4"/>
        <v>0</v>
      </c>
    </row>
    <row r="20" spans="1:9" x14ac:dyDescent="0.3">
      <c r="A20" s="33" t="s">
        <v>21</v>
      </c>
      <c r="B20" s="44">
        <v>0</v>
      </c>
      <c r="C20" s="44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44">
        <v>0</v>
      </c>
      <c r="C21" s="44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4">
        <v>0</v>
      </c>
      <c r="C24" s="44">
        <v>0</v>
      </c>
      <c r="D24" s="18">
        <f>IF(B24=0,0,B24/B$24)</f>
        <v>0</v>
      </c>
      <c r="E24" s="40">
        <v>0</v>
      </c>
      <c r="F24" s="40">
        <v>0</v>
      </c>
      <c r="G24" s="18">
        <v>0</v>
      </c>
      <c r="H24" s="16">
        <f t="shared" ref="H24:H30" si="6">B24-E24</f>
        <v>0</v>
      </c>
      <c r="I24" s="22">
        <f t="shared" ref="I24:I30" si="7">((SQRT((C24/1.645)^2+(F24/1.645)^2)))*1.645</f>
        <v>0</v>
      </c>
    </row>
    <row r="25" spans="1:9" ht="28.8" x14ac:dyDescent="0.3">
      <c r="A25" s="32" t="s">
        <v>25</v>
      </c>
      <c r="B25" s="44">
        <v>0</v>
      </c>
      <c r="C25" s="44">
        <v>0</v>
      </c>
      <c r="D25" s="18">
        <f t="shared" ref="D25:D30" si="8">IF(B25=0,0,B25/B$24)</f>
        <v>0</v>
      </c>
      <c r="E25" s="40">
        <v>0</v>
      </c>
      <c r="F25" s="40">
        <v>0</v>
      </c>
      <c r="G25" s="18">
        <v>0</v>
      </c>
      <c r="H25" s="16">
        <f t="shared" si="6"/>
        <v>0</v>
      </c>
      <c r="I25" s="22">
        <f t="shared" si="7"/>
        <v>0</v>
      </c>
    </row>
    <row r="26" spans="1:9" ht="28.8" x14ac:dyDescent="0.3">
      <c r="A26" s="32" t="s">
        <v>26</v>
      </c>
      <c r="B26" s="44">
        <v>0</v>
      </c>
      <c r="C26" s="44">
        <v>0</v>
      </c>
      <c r="D26" s="18">
        <f t="shared" si="8"/>
        <v>0</v>
      </c>
      <c r="E26" s="40">
        <v>0</v>
      </c>
      <c r="F26" s="40">
        <v>0</v>
      </c>
      <c r="G26" s="18">
        <v>0</v>
      </c>
      <c r="H26" s="16">
        <f t="shared" si="6"/>
        <v>0</v>
      </c>
      <c r="I26" s="22">
        <f t="shared" si="7"/>
        <v>0</v>
      </c>
    </row>
    <row r="27" spans="1:9" ht="28.8" x14ac:dyDescent="0.3">
      <c r="A27" s="32" t="s">
        <v>27</v>
      </c>
      <c r="B27" s="44">
        <v>0</v>
      </c>
      <c r="C27" s="44">
        <v>0</v>
      </c>
      <c r="D27" s="18">
        <f t="shared" si="8"/>
        <v>0</v>
      </c>
      <c r="E27" s="40">
        <v>0</v>
      </c>
      <c r="F27" s="40">
        <v>0</v>
      </c>
      <c r="G27" s="18">
        <v>0</v>
      </c>
      <c r="H27" s="16">
        <f t="shared" si="6"/>
        <v>0</v>
      </c>
      <c r="I27" s="22">
        <f t="shared" si="7"/>
        <v>0</v>
      </c>
    </row>
    <row r="28" spans="1:9" ht="28.8" x14ac:dyDescent="0.3">
      <c r="A28" s="32" t="s">
        <v>28</v>
      </c>
      <c r="B28" s="44">
        <v>0</v>
      </c>
      <c r="C28" s="44">
        <v>0</v>
      </c>
      <c r="D28" s="18">
        <f t="shared" si="8"/>
        <v>0</v>
      </c>
      <c r="E28" s="40">
        <v>0</v>
      </c>
      <c r="F28" s="40">
        <v>0</v>
      </c>
      <c r="G28" s="18">
        <v>0</v>
      </c>
      <c r="H28" s="16">
        <f t="shared" si="6"/>
        <v>0</v>
      </c>
      <c r="I28" s="22">
        <f t="shared" si="7"/>
        <v>0</v>
      </c>
    </row>
    <row r="29" spans="1:9" x14ac:dyDescent="0.3">
      <c r="A29" s="32" t="s">
        <v>22</v>
      </c>
      <c r="B29" s="44">
        <v>0</v>
      </c>
      <c r="C29" s="44">
        <v>0</v>
      </c>
      <c r="D29" s="18">
        <f t="shared" si="8"/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44">
        <v>0</v>
      </c>
      <c r="C30" s="44">
        <v>0</v>
      </c>
      <c r="D30" s="18">
        <f t="shared" si="8"/>
        <v>0</v>
      </c>
      <c r="E30" s="40">
        <v>0</v>
      </c>
      <c r="F30" s="40">
        <v>0</v>
      </c>
      <c r="G30" s="27">
        <v>0</v>
      </c>
      <c r="H30" s="25">
        <f t="shared" si="6"/>
        <v>0</v>
      </c>
      <c r="I30" s="28">
        <f t="shared" si="7"/>
        <v>0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57" t="s">
        <v>38</v>
      </c>
      <c r="B33" s="57"/>
      <c r="C33" s="57"/>
      <c r="D33" s="57"/>
      <c r="E33" s="57"/>
      <c r="F33" s="57"/>
      <c r="G33" s="57"/>
      <c r="H33" s="57"/>
      <c r="I33" s="57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EE27A9-4FD7-48D2-AE8E-C9156C89AF51}"/>
</file>

<file path=customXml/itemProps2.xml><?xml version="1.0" encoding="utf-8"?>
<ds:datastoreItem xmlns:ds="http://schemas.openxmlformats.org/officeDocument/2006/customXml" ds:itemID="{D9E0A77D-C1CB-4B32-8295-516353CF575E}"/>
</file>

<file path=customXml/itemProps3.xml><?xml version="1.0" encoding="utf-8"?>
<ds:datastoreItem xmlns:ds="http://schemas.openxmlformats.org/officeDocument/2006/customXml" ds:itemID="{54F70B94-CBDD-494C-A9E1-B5C0D7508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