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E8" i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<sst xmlns="http://schemas.openxmlformats.org/spreadsheetml/2006/main" count="157" uniqueCount="41">
  <si>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</si>
  <si>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</si>
  <si>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</si>
  <si>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</si>
  <si>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</si>
  <si>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</si>
  <si>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</si>
  <si>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</si>
  <si>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</si>
  <si>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</si>
  <si>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</si>
  <si>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</si>
  <si>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</si>
  <si>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</si>
  <si>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</si>
  <si>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</si>
  <si>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</si>
  <si>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</si>
  <si>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</si>
  <si>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</si>
  <si>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</si>
  <si>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</si>
  <si>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</si>
  <si>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</si>
  <si>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</si>
  <si>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</si>
  <si>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</si>
  <si>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</si>
  <si>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</si>
  <si>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</si>
  <si>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</si>
  <si>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</si>
  <si>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</si>
  <si>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</si>
  <si>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</si>
  <si>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</si>
  <si>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</si>
  <si>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</si>
  <si>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</si>
  <si>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Frederick County</t>
  </si>
  <si>
    <t>Occupation Status:***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</si>
</sst>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</cols>
  <sheetData>
    <row r="3" spans="1:11" ht="15.6" x14ac:dyDescent="0.3">
      <c r="A3" s="2" t="s">
        <v>39</v>
      </c>
      <c r="B3" s="59" t="s">
        <v>8</v>
      </c>
      <c r="C3" s="59"/>
      <c r="D3" s="59"/>
      <c r="E3" s="59"/>
      <c r="F3" s="59"/>
      <c r="G3" s="59"/>
      <c r="H3" s="59"/>
      <c r="I3" s="59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9890</v>
      </c>
      <c r="C8" s="17">
        <f>((SQRT((Intra!C8/1.645)^2+(Inter!C8/1.645)^2+(Foreign!C8/1.645)^2))*1.645)</f>
        <v>839.23298314591989</v>
      </c>
      <c r="D8" s="18">
        <f t="shared" ref="D8:D12" si="0">B8/B$8</f>
        <v>1</v>
      </c>
      <c r="E8" s="16">
        <f>Intra!E8+Inter!E8+Foreign!E8</f>
        <v>6601</v>
      </c>
      <c r="F8" s="17">
        <f>((SQRT((Intra!F8/1.645)^2+(Inter!F8/1.645)^2+(Foreign!F8/1.645)^2))*1.645)</f>
        <v>616.37894188559039</v>
      </c>
      <c r="G8" s="18">
        <f>E8/E$8</f>
        <v>1</v>
      </c>
      <c r="H8" s="16">
        <f>Intra!H8+Inter!H8+Foreign!H8</f>
        <v>3289</v>
      </c>
      <c r="I8" s="22">
        <f>((SQRT((Intra!I8/1.645)^2+(Inter!I8/1.645)^2+(Foreign!I8/1.645)^2))*1.645)</f>
        <v>1041.2660562987733</v>
      </c>
      <c r="K8" s="6"/>
    </row>
    <row r="9" spans="1:11" x14ac:dyDescent="0.3">
      <c r="A9" s="19" t="s">
        <v>13</v>
      </c>
      <c r="B9" s="16">
        <f>Intra!B9+Inter!B9+Foreign!B9</f>
        <v>6472</v>
      </c>
      <c r="C9" s="17">
        <f>((SQRT((Intra!C9/1.645)^2+(Inter!C9/1.645)^2+(Foreign!C9/1.645)^2))*1.645)</f>
        <v>711.58133758552162</v>
      </c>
      <c r="D9" s="18">
        <f t="shared" si="0"/>
        <v>0.65439838220424673</v>
      </c>
      <c r="E9" s="16">
        <f>Intra!E9+Inter!E9+Foreign!E9</f>
        <v>3770</v>
      </c>
      <c r="F9" s="17">
        <f>((SQRT((Intra!F9/1.645)^2+(Inter!F9/1.645)^2+(Foreign!F9/1.645)^2))*1.645)</f>
        <v>480.25305829322934</v>
      </c>
      <c r="G9" s="18">
        <f>E9/E$8</f>
        <v>0.57112558703226779</v>
      </c>
      <c r="H9" s="16">
        <f>Intra!H9+Inter!H9+Foreign!H9</f>
        <v>2702</v>
      </c>
      <c r="I9" s="22">
        <f>((SQRT((Intra!I9/1.645)^2+(Inter!I9/1.645)^2+(Foreign!I9/1.645)^2))*1.645)</f>
        <v>858.48179945762388</v>
      </c>
      <c r="K9" s="6"/>
    </row>
    <row r="10" spans="1:11" x14ac:dyDescent="0.3">
      <c r="A10" s="19" t="s">
        <v>14</v>
      </c>
      <c r="B10" s="16">
        <f>Intra!B10+Inter!B10+Foreign!B10</f>
        <v>602</v>
      </c>
      <c r="C10" s="17">
        <f>((SQRT((Intra!C10/1.645)^2+(Inter!C10/1.645)^2+(Foreign!C10/1.645)^2))*1.645)</f>
        <v>176.53894754416095</v>
      </c>
      <c r="D10" s="18">
        <f t="shared" si="0"/>
        <v>6.0869565217391307E-2</v>
      </c>
      <c r="E10" s="16">
        <f>Intra!E10+Inter!E10+Foreign!E10</f>
        <v>667</v>
      </c>
      <c r="F10" s="17">
        <f>((SQRT((Intra!F10/1.645)^2+(Inter!F10/1.645)^2+(Foreign!F10/1.645)^2))*1.645)</f>
        <v>219.08217636311721</v>
      </c>
      <c r="G10" s="18">
        <f>E10/E$8</f>
        <v>0.10104529616724739</v>
      </c>
      <c r="H10" s="16">
        <f>Intra!H10+Inter!H10+Foreign!H10</f>
        <v>-65</v>
      </c>
      <c r="I10" s="22">
        <f>((SQRT((Intra!I10/1.645)^2+(Inter!I10/1.645)^2+(Foreign!I10/1.645)^2))*1.645)</f>
        <v>281.35920102246519</v>
      </c>
      <c r="K10" s="6"/>
    </row>
    <row r="11" spans="1:11" x14ac:dyDescent="0.3">
      <c r="A11" s="19" t="s">
        <v>15</v>
      </c>
      <c r="B11" s="16">
        <f>Intra!B11+Inter!B11+Foreign!B11</f>
        <v>180</v>
      </c>
      <c r="C11" s="17">
        <f>((SQRT((Intra!C11/1.645)^2+(Inter!C11/1.645)^2+(Foreign!C11/1.645)^2))*1.645)</f>
        <v>90.271811768680038</v>
      </c>
      <c r="D11" s="18">
        <f t="shared" si="0"/>
        <v>1.8200202224469161E-2</v>
      </c>
      <c r="E11" s="16">
        <f>Intra!E11+Inter!E11+Foreign!E11</f>
        <v>157</v>
      </c>
      <c r="F11" s="17">
        <f>((SQRT((Intra!F11/1.645)^2+(Inter!F11/1.645)^2+(Foreign!F11/1.645)^2))*1.645)</f>
        <v>99.714592713403789</v>
      </c>
      <c r="G11" s="18">
        <f>E11/E$8</f>
        <v>2.3784275109831842E-2</v>
      </c>
      <c r="H11" s="16">
        <f>Intra!H11+Inter!H11+Foreign!H11</f>
        <v>23</v>
      </c>
      <c r="I11" s="22">
        <f>((SQRT((Intra!I11/1.645)^2+(Inter!I11/1.645)^2+(Foreign!I11/1.645)^2))*1.645)</f>
        <v>134.50650541888299</v>
      </c>
      <c r="K11" s="6"/>
    </row>
    <row r="12" spans="1:11" s="1" customFormat="1" x14ac:dyDescent="0.3">
      <c r="A12" s="20" t="s">
        <v>16</v>
      </c>
      <c r="B12" s="16">
        <f>Intra!B12+Inter!B12+Foreign!B12</f>
        <v>2636</v>
      </c>
      <c r="C12" s="17">
        <f>((SQRT((Intra!C12/1.645)^2+(Inter!C12/1.645)^2+(Foreign!C12/1.645)^2))*1.645)</f>
        <v>398.30767002406571</v>
      </c>
      <c r="D12" s="18">
        <f t="shared" si="0"/>
        <v>0.26653185035389282</v>
      </c>
      <c r="E12" s="16">
        <f>Intra!E12+Inter!E12+Foreign!E12</f>
        <v>2007</v>
      </c>
      <c r="F12" s="17">
        <f>((SQRT((Intra!F12/1.645)^2+(Inter!F12/1.645)^2+(Foreign!F12/1.645)^2))*1.645)</f>
        <v>302.22508168581902</v>
      </c>
      <c r="G12" s="18">
        <f>E12/E$8</f>
        <v>0.30404484169065293</v>
      </c>
      <c r="H12" s="16">
        <f>Intra!H12+Inter!H12+Foreign!H12</f>
        <v>629</v>
      </c>
      <c r="I12" s="22">
        <f>((SQRT((Intra!I12/1.645)^2+(Inter!I12/1.645)^2+(Foreign!I12/1.645)^2))*1.645)</f>
        <v>499.98899987899739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40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8237</v>
      </c>
      <c r="C15" s="17">
        <f>((SQRT((Intra!C15/1.645)^2+(Inter!C15/1.645)^2+(Foreign!C15/1.645)^2))*1.645)</f>
        <v>723.74443003038027</v>
      </c>
      <c r="D15" s="18">
        <f>B15/B$15</f>
        <v>1</v>
      </c>
      <c r="E15" s="16">
        <f>Intra!E15+Inter!E15+Foreign!E15</f>
        <v>5647</v>
      </c>
      <c r="F15" s="17">
        <f>((SQRT((Intra!F15/1.645)^2+(Inter!F15/1.645)^2+(Foreign!F15/1.645)^2))*1.645)</f>
        <v>568.28250017046969</v>
      </c>
      <c r="G15" s="18">
        <f>E15/E$15</f>
        <v>1</v>
      </c>
      <c r="H15" s="16">
        <f>Intra!H15+Inter!H15+Foreign!H15</f>
        <v>2590</v>
      </c>
      <c r="I15" s="22">
        <f>((SQRT((Intra!I15/1.645)^2+(Inter!I15/1.645)^2+(Foreign!I15/1.645)^2))*1.645)</f>
        <v>920.19074109664882</v>
      </c>
    </row>
    <row r="16" spans="1:11" x14ac:dyDescent="0.3">
      <c r="A16" s="19" t="s">
        <v>17</v>
      </c>
      <c r="B16" s="16">
        <f>Intra!B16+Inter!B16+Foreign!B16</f>
        <v>3523</v>
      </c>
      <c r="C16" s="17">
        <f>((SQRT((Intra!C16/1.645)^2+(Inter!C16/1.645)^2+(Foreign!C16/1.645)^2))*1.645)</f>
        <v>495.93447147783547</v>
      </c>
      <c r="D16" s="18">
        <f>B16/B$15</f>
        <v>0.42770426126016753</v>
      </c>
      <c r="E16" s="16">
        <f>Intra!E16+Inter!E16+Foreign!E16</f>
        <v>1940</v>
      </c>
      <c r="F16" s="17">
        <f>((SQRT((Intra!F16/1.645)^2+(Inter!F16/1.645)^2+(Foreign!F16/1.645)^2))*1.645)</f>
        <v>345.02028925847247</v>
      </c>
      <c r="G16" s="18">
        <f>E16/E$15</f>
        <v>0.34354524526297148</v>
      </c>
      <c r="H16" s="16">
        <f>Intra!H16+Inter!H16+Foreign!H16</f>
        <v>1583</v>
      </c>
      <c r="I16" s="22">
        <f>((SQRT((Intra!I16/1.645)^2+(Inter!I16/1.645)^2+(Foreign!I16/1.645)^2))*1.645)</f>
        <v>604.14402256415644</v>
      </c>
    </row>
    <row r="17" spans="1:9" x14ac:dyDescent="0.3">
      <c r="A17" s="19" t="s">
        <v>18</v>
      </c>
      <c r="B17" s="16">
        <f>Intra!B17+Inter!B17+Foreign!B17</f>
        <v>1527</v>
      </c>
      <c r="C17" s="17">
        <f>((SQRT((Intra!C17/1.645)^2+(Inter!C17/1.645)^2+(Foreign!C17/1.645)^2))*1.645)</f>
        <v>293.45186998893024</v>
      </c>
      <c r="D17" s="18">
        <f t="shared" ref="D17:D21" si="1">B17/B$15</f>
        <v>0.18538302780138399</v>
      </c>
      <c r="E17" s="16">
        <f>Intra!E17+Inter!E17+Foreign!E17</f>
        <v>1324</v>
      </c>
      <c r="F17" s="17">
        <f>((SQRT((Intra!F17/1.645)^2+(Inter!F17/1.645)^2+(Foreign!F17/1.645)^2))*1.645)</f>
        <v>268.90332835426187</v>
      </c>
      <c r="G17" s="18">
        <f t="shared" ref="G17:G21" si="2">E17/E$15</f>
        <v>0.23446077563307952</v>
      </c>
      <c r="H17" s="16">
        <f>Intra!H17+Inter!H17+Foreign!H17</f>
        <v>203</v>
      </c>
      <c r="I17" s="22">
        <f>((SQRT((Intra!I17/1.645)^2+(Inter!I17/1.645)^2+(Foreign!I17/1.645)^2))*1.645)</f>
        <v>398.0238686310156</v>
      </c>
    </row>
    <row r="18" spans="1:9" x14ac:dyDescent="0.3">
      <c r="A18" s="19" t="s">
        <v>19</v>
      </c>
      <c r="B18" s="16">
        <f>Intra!B18+Inter!B18+Foreign!B18</f>
        <v>1822</v>
      </c>
      <c r="C18" s="17">
        <f>((SQRT((Intra!C18/1.645)^2+(Inter!C18/1.645)^2+(Foreign!C18/1.645)^2))*1.645)</f>
        <v>306.59745595813411</v>
      </c>
      <c r="D18" s="18">
        <f t="shared" si="1"/>
        <v>0.22119703775646474</v>
      </c>
      <c r="E18" s="16">
        <f>Intra!E18+Inter!E18+Foreign!E18</f>
        <v>1505</v>
      </c>
      <c r="F18" s="17">
        <f>((SQRT((Intra!F18/1.645)^2+(Inter!F18/1.645)^2+(Foreign!F18/1.645)^2))*1.645)</f>
        <v>295.99662160234197</v>
      </c>
      <c r="G18" s="18">
        <f t="shared" si="2"/>
        <v>0.26651319284575881</v>
      </c>
      <c r="H18" s="16">
        <f>Intra!H18+Inter!H18+Foreign!H18</f>
        <v>317</v>
      </c>
      <c r="I18" s="22">
        <f>((SQRT((Intra!I18/1.645)^2+(Inter!I18/1.645)^2+(Foreign!I18/1.645)^2))*1.645)</f>
        <v>426.1642875699464</v>
      </c>
    </row>
    <row r="19" spans="1:9" x14ac:dyDescent="0.3">
      <c r="A19" s="20" t="s">
        <v>20</v>
      </c>
      <c r="B19" s="16">
        <f>Intra!B19+Inter!B19+Foreign!B19</f>
        <v>837</v>
      </c>
      <c r="C19" s="17">
        <f>((SQRT((Intra!C19/1.645)^2+(Inter!C19/1.645)^2+(Foreign!C19/1.645)^2))*1.645)</f>
        <v>262.39664632003206</v>
      </c>
      <c r="D19" s="18">
        <f t="shared" si="1"/>
        <v>0.10161466553356804</v>
      </c>
      <c r="E19" s="16">
        <f>Intra!E19+Inter!E19+Foreign!E19</f>
        <v>491</v>
      </c>
      <c r="F19" s="17">
        <f>((SQRT((Intra!F19/1.645)^2+(Inter!F19/1.645)^2+(Foreign!F19/1.645)^2))*1.645)</f>
        <v>165.5475762432057</v>
      </c>
      <c r="G19" s="18">
        <f t="shared" si="2"/>
        <v>8.6948822383566493E-2</v>
      </c>
      <c r="H19" s="16">
        <f>Intra!H19+Inter!H19+Foreign!H19</f>
        <v>346</v>
      </c>
      <c r="I19" s="22">
        <f>((SQRT((Intra!I19/1.645)^2+(Inter!I19/1.645)^2+(Foreign!I19/1.645)^2))*1.645)</f>
        <v>310.25473404929704</v>
      </c>
    </row>
    <row r="20" spans="1:9" x14ac:dyDescent="0.3">
      <c r="A20" s="20" t="s">
        <v>21</v>
      </c>
      <c r="B20" s="16">
        <f>Intra!B20+Inter!B20+Foreign!B20</f>
        <v>402</v>
      </c>
      <c r="C20" s="17">
        <f>((SQRT((Intra!C20/1.645)^2+(Inter!C20/1.645)^2+(Foreign!C20/1.645)^2))*1.645)</f>
        <v>150.53238854146971</v>
      </c>
      <c r="D20" s="18">
        <f t="shared" si="1"/>
        <v>4.8804176277771033E-2</v>
      </c>
      <c r="E20" s="16">
        <f>Intra!E20+Inter!E20+Foreign!E20</f>
        <v>348</v>
      </c>
      <c r="F20" s="17">
        <f>((SQRT((Intra!F20/1.645)^2+(Inter!F20/1.645)^2+(Foreign!F20/1.645)^2))*1.645)</f>
        <v>124.18937152590794</v>
      </c>
      <c r="G20" s="18">
        <f t="shared" si="2"/>
        <v>6.1625641933770146E-2</v>
      </c>
      <c r="H20" s="16">
        <f>Intra!H20+Inter!H20+Foreign!H20</f>
        <v>54</v>
      </c>
      <c r="I20" s="22">
        <f>((SQRT((Intra!I20/1.645)^2+(Inter!I20/1.645)^2+(Foreign!I20/1.645)^2))*1.645)</f>
        <v>195.14866128159835</v>
      </c>
    </row>
    <row r="21" spans="1:9" x14ac:dyDescent="0.3">
      <c r="A21" s="20" t="s">
        <v>30</v>
      </c>
      <c r="B21" s="16">
        <f>Intra!B21+Inter!B21+Foreign!B21</f>
        <v>126</v>
      </c>
      <c r="C21" s="17">
        <f>((SQRT((Intra!C21/1.645)^2+(Inter!C21/1.645)^2+(Foreign!C21/1.645)^2))*1.645)</f>
        <v>78.911342657440571</v>
      </c>
      <c r="D21" s="18">
        <f t="shared" si="1"/>
        <v>1.5296831370644652E-2</v>
      </c>
      <c r="E21" s="16">
        <f>Intra!E21+Inter!E21+Foreign!E21</f>
        <v>39</v>
      </c>
      <c r="F21" s="17">
        <f>((SQRT((Intra!F21/1.645)^2+(Inter!F21/1.645)^2+(Foreign!F21/1.645)^2))*1.645)</f>
        <v>33.97057550292606</v>
      </c>
      <c r="G21" s="18">
        <f t="shared" si="2"/>
        <v>6.9063219408535504E-3</v>
      </c>
      <c r="H21" s="16">
        <f>Intra!H21+Inter!H21+Foreign!H21</f>
        <v>87</v>
      </c>
      <c r="I21" s="22">
        <f>((SQRT((Intra!I21/1.645)^2+(Inter!I21/1.645)^2+(Foreign!I21/1.645)^2))*1.645)</f>
        <v>85.912746434973187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9890</v>
      </c>
      <c r="C24" s="17">
        <f>((SQRT((Intra!C24/1.645)^2+(Inter!C24/1.645)^2+(Foreign!C24/1.645)^2))*1.645)</f>
        <v>810.3092002439563</v>
      </c>
      <c r="D24" s="18">
        <f>B24/B$24</f>
        <v>1</v>
      </c>
      <c r="E24" s="16">
        <f>Intra!E24+Inter!E24+Foreign!E24</f>
        <v>6601</v>
      </c>
      <c r="F24" s="17">
        <f>((SQRT((Intra!F24/1.645)^2+(Inter!F24/1.645)^2+(Foreign!F24/1.645)^2))*1.645)</f>
        <v>605</v>
      </c>
      <c r="G24" s="18">
        <f>E24/E$24</f>
        <v>1</v>
      </c>
      <c r="H24" s="16">
        <f>Intra!H24+Inter!H24+Foreign!H24</f>
        <v>3289</v>
      </c>
      <c r="I24" s="22">
        <f>((SQRT((Intra!I24/1.645)^2+(Inter!I24/1.645)^2+(Foreign!I24/1.645)^2))*1.645)</f>
        <v>1011.2497218788244</v>
      </c>
    </row>
    <row r="25" spans="1:9" ht="28.8" x14ac:dyDescent="0.3">
      <c r="A25" s="19" t="s">
        <v>25</v>
      </c>
      <c r="B25" s="16">
        <f>Intra!B25+Inter!B25+Foreign!B25</f>
        <v>4465</v>
      </c>
      <c r="C25" s="17">
        <f>((SQRT((Intra!C25/1.645)^2+(Inter!C25/1.645)^2+(Foreign!C25/1.645)^2))*1.645)</f>
        <v>584.02054758373015</v>
      </c>
      <c r="D25" s="18">
        <f t="shared" ref="D25:D30" si="3">B25/B$24</f>
        <v>0.45146612740141556</v>
      </c>
      <c r="E25" s="16">
        <f>Intra!E25+Inter!E25+Foreign!E25</f>
        <v>2541</v>
      </c>
      <c r="F25" s="17">
        <f>((SQRT((Intra!F25/1.645)^2+(Inter!F25/1.645)^2+(Foreign!F25/1.645)^2))*1.645)</f>
        <v>386.6885051304215</v>
      </c>
      <c r="G25" s="18">
        <f t="shared" ref="G25:G30" si="4">E25/E$24</f>
        <v>0.38494167550371156</v>
      </c>
      <c r="H25" s="16">
        <f>Intra!H25+Inter!H25+Foreign!H25</f>
        <v>1924</v>
      </c>
      <c r="I25" s="22">
        <f>((SQRT((Intra!I25/1.645)^2+(Inter!I25/1.645)^2+(Foreign!I25/1.645)^2))*1.645)</f>
        <v>700.43415108059946</v>
      </c>
    </row>
    <row r="26" spans="1:9" ht="28.8" x14ac:dyDescent="0.3">
      <c r="A26" s="19" t="s">
        <v>26</v>
      </c>
      <c r="B26" s="16">
        <f>Intra!B26+Inter!B26+Foreign!B26</f>
        <v>502</v>
      </c>
      <c r="C26" s="17">
        <f>((SQRT((Intra!C26/1.645)^2+(Inter!C26/1.645)^2+(Foreign!C26/1.645)^2))*1.645)</f>
        <v>163.39522636845913</v>
      </c>
      <c r="D26" s="18">
        <f t="shared" si="3"/>
        <v>5.0758341759352885E-2</v>
      </c>
      <c r="E26" s="16">
        <f>Intra!E26+Inter!E26+Foreign!E26</f>
        <v>482</v>
      </c>
      <c r="F26" s="17">
        <f>((SQRT((Intra!F26/1.645)^2+(Inter!F26/1.645)^2+(Foreign!F26/1.645)^2))*1.645)</f>
        <v>163.03373883954202</v>
      </c>
      <c r="G26" s="18">
        <f t="shared" si="4"/>
        <v>7.3019239509165279E-2</v>
      </c>
      <c r="H26" s="16">
        <f>Intra!H26+Inter!H26+Foreign!H26</f>
        <v>20</v>
      </c>
      <c r="I26" s="22">
        <f>((SQRT((Intra!I26/1.645)^2+(Inter!I26/1.645)^2+(Foreign!I26/1.645)^2))*1.645)</f>
        <v>230.82027640569189</v>
      </c>
    </row>
    <row r="27" spans="1:9" ht="28.8" x14ac:dyDescent="0.3">
      <c r="A27" s="19" t="s">
        <v>27</v>
      </c>
      <c r="B27" s="16">
        <f>Intra!B27+Inter!B27+Foreign!B27</f>
        <v>1508</v>
      </c>
      <c r="C27" s="17">
        <f>((SQRT((Intra!C27/1.645)^2+(Inter!C27/1.645)^2+(Foreign!C27/1.645)^2))*1.645)</f>
        <v>315.50435813154786</v>
      </c>
      <c r="D27" s="18">
        <f t="shared" si="3"/>
        <v>0.15247724974721941</v>
      </c>
      <c r="E27" s="16">
        <f>Intra!E27+Inter!E27+Foreign!E27</f>
        <v>949</v>
      </c>
      <c r="F27" s="17">
        <f>((SQRT((Intra!F27/1.645)^2+(Inter!F27/1.645)^2+(Foreign!F27/1.645)^2))*1.645)</f>
        <v>235.30618351416098</v>
      </c>
      <c r="G27" s="18">
        <f t="shared" si="4"/>
        <v>0.14376609604605362</v>
      </c>
      <c r="H27" s="16">
        <f>Intra!H27+Inter!H27+Foreign!H27</f>
        <v>559</v>
      </c>
      <c r="I27" s="22">
        <f>((SQRT((Intra!I27/1.645)^2+(Inter!I27/1.645)^2+(Foreign!I27/1.645)^2))*1.645)</f>
        <v>393.58861772160026</v>
      </c>
    </row>
    <row r="28" spans="1:9" ht="28.8" x14ac:dyDescent="0.3">
      <c r="A28" s="19" t="s">
        <v>28</v>
      </c>
      <c r="B28" s="16">
        <f>Intra!B28+Inter!B28+Foreign!B28</f>
        <v>1184</v>
      </c>
      <c r="C28" s="17">
        <f>((SQRT((Intra!C28/1.645)^2+(Inter!C28/1.645)^2+(Foreign!C28/1.645)^2))*1.645)</f>
        <v>225.84729354145466</v>
      </c>
      <c r="D28" s="18">
        <f t="shared" si="3"/>
        <v>0.11971688574317492</v>
      </c>
      <c r="E28" s="16">
        <f>Intra!E28+Inter!E28+Foreign!E28</f>
        <v>1377</v>
      </c>
      <c r="F28" s="17">
        <f>((SQRT((Intra!F28/1.645)^2+(Inter!F28/1.645)^2+(Foreign!F28/1.645)^2))*1.645)</f>
        <v>282.07977594999608</v>
      </c>
      <c r="G28" s="18">
        <f t="shared" si="4"/>
        <v>0.20860475685502197</v>
      </c>
      <c r="H28" s="16">
        <f>Intra!H28+Inter!H28+Foreign!H28</f>
        <v>-193</v>
      </c>
      <c r="I28" s="22">
        <f>((SQRT((Intra!I28/1.645)^2+(Inter!I28/1.645)^2+(Foreign!I28/1.645)^2))*1.645)</f>
        <v>361.35301299421872</v>
      </c>
    </row>
    <row r="29" spans="1:9" x14ac:dyDescent="0.3">
      <c r="A29" s="19" t="s">
        <v>22</v>
      </c>
      <c r="B29" s="16">
        <f>Intra!B29+Inter!B29+Foreign!B29</f>
        <v>669</v>
      </c>
      <c r="C29" s="17">
        <f>((SQRT((Intra!C29/1.645)^2+(Inter!C29/1.645)^2+(Foreign!C29/1.645)^2))*1.645)</f>
        <v>176.60124574872057</v>
      </c>
      <c r="D29" s="18">
        <f t="shared" si="3"/>
        <v>6.7644084934277052E-2</v>
      </c>
      <c r="E29" s="16">
        <f>Intra!E29+Inter!E29+Foreign!E29</f>
        <v>381</v>
      </c>
      <c r="F29" s="17">
        <f>((SQRT((Intra!F29/1.645)^2+(Inter!F29/1.645)^2+(Foreign!F29/1.645)^2))*1.645)</f>
        <v>123.29233552820712</v>
      </c>
      <c r="G29" s="18">
        <f t="shared" si="4"/>
        <v>5.7718527495833963E-2</v>
      </c>
      <c r="H29" s="16">
        <f>Intra!H29+Inter!H29+Foreign!H29</f>
        <v>288</v>
      </c>
      <c r="I29" s="22">
        <f>((SQRT((Intra!I29/1.645)^2+(Inter!I29/1.645)^2+(Foreign!I29/1.645)^2))*1.645)</f>
        <v>215.38105766292446</v>
      </c>
    </row>
    <row r="30" spans="1:9" x14ac:dyDescent="0.3">
      <c r="A30" s="24" t="s">
        <v>23</v>
      </c>
      <c r="B30" s="25">
        <f>Intra!B30+Inter!B30+Foreign!B30</f>
        <v>1562</v>
      </c>
      <c r="C30" s="26">
        <f>((SQRT((Intra!C30/1.645)^2+(Inter!C30/1.645)^2+(Foreign!C30/1.645)^2))*1.645)</f>
        <v>327.23844517415739</v>
      </c>
      <c r="D30" s="27">
        <f t="shared" si="3"/>
        <v>0.15793731041456016</v>
      </c>
      <c r="E30" s="25">
        <f>Intra!E30+Inter!E30+Foreign!E30</f>
        <v>871</v>
      </c>
      <c r="F30" s="26">
        <f>((SQRT((Intra!F30/1.645)^2+(Inter!F30/1.645)^2+(Foreign!F30/1.645)^2))*1.645)</f>
        <v>199.44422779313521</v>
      </c>
      <c r="G30" s="27">
        <f t="shared" si="4"/>
        <v>0.1319497045902136</v>
      </c>
      <c r="H30" s="25">
        <f>Intra!H30+Inter!H30+Foreign!H30</f>
        <v>691</v>
      </c>
      <c r="I30" s="28">
        <f>((SQRT((Intra!I30/1.645)^2+(Inter!I30/1.645)^2+(Foreign!I30/1.645)^2))*1.645)</f>
        <v>383.22708672535146</v>
      </c>
    </row>
    <row r="32" spans="1:9" x14ac:dyDescent="0.3">
      <c r="A32" s="7" t="s">
        <v>6</v>
      </c>
    </row>
    <row r="33" spans="1:9" ht="28.8" customHeight="1" x14ac:dyDescent="0.3">
      <c r="A33" s="60" t="s">
        <v>37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Total!A3</f>
        <v>Frederick County</v>
      </c>
      <c r="B3" s="62" t="s">
        <v>9</v>
      </c>
      <c r="C3" s="62"/>
      <c r="D3" s="62"/>
      <c r="E3" s="62"/>
      <c r="F3" s="62"/>
      <c r="G3" s="62"/>
      <c r="H3" s="62"/>
      <c r="I3" s="62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36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2">
        <v>4713</v>
      </c>
      <c r="C8" s="42">
        <v>606.23427814665843</v>
      </c>
      <c r="D8" s="18">
        <f t="shared" ref="D8:D12" si="0">B8/B$8</f>
        <v>1</v>
      </c>
      <c r="E8" s="41">
        <v>4227</v>
      </c>
      <c r="F8" s="41">
        <v>500.31390146586966</v>
      </c>
      <c r="G8" s="18">
        <f t="shared" ref="G8:G12" si="1">E8/E$8</f>
        <v>1</v>
      </c>
      <c r="H8" s="34">
        <f t="shared" ref="H8:H12" si="2">B8-E8</f>
        <v>486</v>
      </c>
      <c r="I8" s="35">
        <f>((SQRT((C8/1.645)^2+(F8/1.645)^2)))*1.645</f>
        <v>786.02417265628662</v>
      </c>
    </row>
    <row r="9" spans="1:9" x14ac:dyDescent="0.3">
      <c r="A9" s="32" t="s">
        <v>13</v>
      </c>
      <c r="B9" s="42">
        <v>3268</v>
      </c>
      <c r="C9" s="42">
        <v>519.21671775858681</v>
      </c>
      <c r="D9" s="18">
        <f t="shared" si="0"/>
        <v>0.69340123063865899</v>
      </c>
      <c r="E9" s="41">
        <v>2620</v>
      </c>
      <c r="F9" s="41">
        <v>404.35627854653126</v>
      </c>
      <c r="G9" s="18">
        <f t="shared" si="1"/>
        <v>0.61982493494203927</v>
      </c>
      <c r="H9" s="34">
        <f t="shared" si="2"/>
        <v>648</v>
      </c>
      <c r="I9" s="35">
        <f t="shared" ref="I9:I12" si="3">((SQRT((C9/1.645)^2+(F9/1.645)^2)))*1.645</f>
        <v>658.09573771602561</v>
      </c>
    </row>
    <row r="10" spans="1:9" x14ac:dyDescent="0.3">
      <c r="A10" s="32" t="s">
        <v>14</v>
      </c>
      <c r="B10" s="42">
        <v>137</v>
      </c>
      <c r="C10" s="42">
        <v>78.587530817554011</v>
      </c>
      <c r="D10" s="18">
        <f t="shared" si="0"/>
        <v>2.9068533842563124E-2</v>
      </c>
      <c r="E10" s="41">
        <v>390</v>
      </c>
      <c r="F10" s="41">
        <v>171.69449612611348</v>
      </c>
      <c r="G10" s="18">
        <f t="shared" si="1"/>
        <v>9.2264017033356988E-2</v>
      </c>
      <c r="H10" s="34">
        <f t="shared" si="2"/>
        <v>-253</v>
      </c>
      <c r="I10" s="35">
        <f t="shared" si="3"/>
        <v>188.82531609929848</v>
      </c>
    </row>
    <row r="11" spans="1:9" x14ac:dyDescent="0.3">
      <c r="A11" s="32" t="s">
        <v>15</v>
      </c>
      <c r="B11" s="42">
        <v>42</v>
      </c>
      <c r="C11" s="42">
        <v>39.874804074753769</v>
      </c>
      <c r="D11" s="18">
        <f t="shared" si="0"/>
        <v>8.9115213239974542E-3</v>
      </c>
      <c r="E11" s="41">
        <v>0</v>
      </c>
      <c r="F11" s="41">
        <v>0</v>
      </c>
      <c r="G11" s="18">
        <f t="shared" si="1"/>
        <v>0</v>
      </c>
      <c r="H11" s="34">
        <f t="shared" si="2"/>
        <v>42</v>
      </c>
      <c r="I11" s="35">
        <f t="shared" si="3"/>
        <v>39.874804074753769</v>
      </c>
    </row>
    <row r="12" spans="1:9" x14ac:dyDescent="0.3">
      <c r="A12" s="33" t="s">
        <v>16</v>
      </c>
      <c r="B12" s="42">
        <v>1266</v>
      </c>
      <c r="C12" s="42">
        <v>300.27986945514681</v>
      </c>
      <c r="D12" s="18">
        <f t="shared" si="0"/>
        <v>0.26861871419478039</v>
      </c>
      <c r="E12" s="41">
        <v>1217</v>
      </c>
      <c r="F12" s="41">
        <v>239.43892749509214</v>
      </c>
      <c r="G12" s="18">
        <f t="shared" si="1"/>
        <v>0.28791104802460371</v>
      </c>
      <c r="H12" s="34">
        <f t="shared" si="2"/>
        <v>49</v>
      </c>
      <c r="I12" s="35">
        <f t="shared" si="3"/>
        <v>384.05598550211397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8">
        <v>4049</v>
      </c>
      <c r="C15" s="48">
        <v>503.26831809681801</v>
      </c>
      <c r="D15" s="18">
        <f>B15/B$15</f>
        <v>1</v>
      </c>
      <c r="E15" s="49">
        <v>3680</v>
      </c>
      <c r="F15" s="49">
        <v>466.24671580612767</v>
      </c>
      <c r="G15" s="18">
        <f>E15/E$15</f>
        <v>1</v>
      </c>
      <c r="H15" s="16">
        <f t="shared" ref="H15:H21" si="4">B15-E15</f>
        <v>369</v>
      </c>
      <c r="I15" s="35">
        <f t="shared" ref="I15:I21" si="5">((SQRT((C15/1.645)^2+(F15/1.645)^2)))*1.645</f>
        <v>686.0502897018556</v>
      </c>
    </row>
    <row r="16" spans="1:9" x14ac:dyDescent="0.3">
      <c r="A16" s="32" t="s">
        <v>17</v>
      </c>
      <c r="B16" s="48">
        <v>1579</v>
      </c>
      <c r="C16" s="48">
        <v>298.68545327819362</v>
      </c>
      <c r="D16" s="18">
        <f>B16/B$15</f>
        <v>0.38997283279822176</v>
      </c>
      <c r="E16" s="49">
        <v>1198</v>
      </c>
      <c r="F16" s="49">
        <v>277.06858356731823</v>
      </c>
      <c r="G16" s="18">
        <f>E16/E$15</f>
        <v>0.32554347826086955</v>
      </c>
      <c r="H16" s="16">
        <f t="shared" si="4"/>
        <v>381</v>
      </c>
      <c r="I16" s="35">
        <f t="shared" si="5"/>
        <v>407.40643097526089</v>
      </c>
    </row>
    <row r="17" spans="1:9" x14ac:dyDescent="0.3">
      <c r="A17" s="32" t="s">
        <v>18</v>
      </c>
      <c r="B17" s="48">
        <v>731</v>
      </c>
      <c r="C17" s="48">
        <v>209.36332056976937</v>
      </c>
      <c r="D17" s="18">
        <f t="shared" ref="D17:D21" si="6">B17/B$15</f>
        <v>0.18053840454433193</v>
      </c>
      <c r="E17" s="49">
        <v>766</v>
      </c>
      <c r="F17" s="49">
        <v>198.32296891686551</v>
      </c>
      <c r="G17" s="18">
        <f t="shared" ref="G17:G21" si="7">E17/E$15</f>
        <v>0.20815217391304347</v>
      </c>
      <c r="H17" s="16">
        <f t="shared" si="4"/>
        <v>-35</v>
      </c>
      <c r="I17" s="35">
        <f t="shared" si="5"/>
        <v>288.38342532122056</v>
      </c>
    </row>
    <row r="18" spans="1:9" x14ac:dyDescent="0.3">
      <c r="A18" s="32" t="s">
        <v>19</v>
      </c>
      <c r="B18" s="48">
        <v>985</v>
      </c>
      <c r="C18" s="48">
        <v>236.80371618705647</v>
      </c>
      <c r="D18" s="18">
        <f t="shared" si="6"/>
        <v>0.24326994319585082</v>
      </c>
      <c r="E18" s="49">
        <v>1069</v>
      </c>
      <c r="F18" s="49">
        <v>259.36460822556342</v>
      </c>
      <c r="G18" s="18">
        <f t="shared" si="7"/>
        <v>0.29048913043478258</v>
      </c>
      <c r="H18" s="16">
        <f t="shared" si="4"/>
        <v>-84</v>
      </c>
      <c r="I18" s="35">
        <f t="shared" si="5"/>
        <v>351.20649196733251</v>
      </c>
    </row>
    <row r="19" spans="1:9" x14ac:dyDescent="0.3">
      <c r="A19" s="33" t="s">
        <v>20</v>
      </c>
      <c r="B19" s="48">
        <v>507</v>
      </c>
      <c r="C19" s="48">
        <v>225.51718338077922</v>
      </c>
      <c r="D19" s="18">
        <f t="shared" si="6"/>
        <v>0.12521610274141765</v>
      </c>
      <c r="E19" s="49">
        <v>400</v>
      </c>
      <c r="F19" s="49">
        <v>150.34294130420625</v>
      </c>
      <c r="G19" s="18">
        <f t="shared" si="7"/>
        <v>0.10869565217391304</v>
      </c>
      <c r="H19" s="16">
        <f t="shared" si="4"/>
        <v>107</v>
      </c>
      <c r="I19" s="35">
        <f t="shared" si="5"/>
        <v>271.03689785709992</v>
      </c>
    </row>
    <row r="20" spans="1:9" x14ac:dyDescent="0.3">
      <c r="A20" s="33" t="s">
        <v>21</v>
      </c>
      <c r="B20" s="48">
        <v>231</v>
      </c>
      <c r="C20" s="48">
        <v>113.30489839367053</v>
      </c>
      <c r="D20" s="18">
        <f t="shared" si="6"/>
        <v>5.7051123734255374E-2</v>
      </c>
      <c r="E20" s="49">
        <v>247</v>
      </c>
      <c r="F20" s="49">
        <v>106.8363234110946</v>
      </c>
      <c r="G20" s="18">
        <f t="shared" si="7"/>
        <v>6.7119565217391305E-2</v>
      </c>
      <c r="H20" s="16">
        <f t="shared" si="4"/>
        <v>-16</v>
      </c>
      <c r="I20" s="35">
        <f t="shared" si="5"/>
        <v>155.73053650456612</v>
      </c>
    </row>
    <row r="21" spans="1:9" x14ac:dyDescent="0.3">
      <c r="A21" s="33" t="s">
        <v>30</v>
      </c>
      <c r="B21" s="48">
        <v>16</v>
      </c>
      <c r="C21" s="48">
        <v>21.470910553583888</v>
      </c>
      <c r="D21" s="18">
        <f t="shared" si="6"/>
        <v>3.9515929859224499E-3</v>
      </c>
      <c r="E21" s="49">
        <v>0</v>
      </c>
      <c r="F21" s="49">
        <v>0</v>
      </c>
      <c r="G21" s="18">
        <f t="shared" si="7"/>
        <v>0</v>
      </c>
      <c r="H21" s="16">
        <f t="shared" si="4"/>
        <v>16</v>
      </c>
      <c r="I21" s="35">
        <f t="shared" si="5"/>
        <v>21.470910553583888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4">
        <v>4713</v>
      </c>
      <c r="C24" s="54">
        <v>571.99213281303082</v>
      </c>
      <c r="D24" s="18">
        <f>B24/B$24</f>
        <v>1</v>
      </c>
      <c r="E24" s="55">
        <v>4227</v>
      </c>
      <c r="F24" s="55">
        <v>486.60969986222017</v>
      </c>
      <c r="G24" s="18">
        <f>E24/E$24</f>
        <v>1</v>
      </c>
      <c r="H24" s="16">
        <f t="shared" ref="H24:H30" si="8">B24-E24</f>
        <v>486</v>
      </c>
      <c r="I24" s="35">
        <f t="shared" ref="I24:I30" si="9">((SQRT((C24/1.645)^2+(F24/1.645)^2)))*1.645</f>
        <v>750.97536577440405</v>
      </c>
    </row>
    <row r="25" spans="1:9" ht="28.8" x14ac:dyDescent="0.3">
      <c r="A25" s="32" t="s">
        <v>25</v>
      </c>
      <c r="B25" s="54">
        <v>2258</v>
      </c>
      <c r="C25" s="54">
        <v>406.76037171779654</v>
      </c>
      <c r="D25" s="18">
        <f t="shared" ref="D25:D30" si="10">B25/B$24</f>
        <v>0.47910036070443457</v>
      </c>
      <c r="E25" s="55">
        <v>1783</v>
      </c>
      <c r="F25" s="55">
        <v>313.39432030590473</v>
      </c>
      <c r="G25" s="18">
        <f t="shared" ref="G25:G30" si="11">E25/E$24</f>
        <v>0.42181215992429621</v>
      </c>
      <c r="H25" s="16">
        <f t="shared" si="8"/>
        <v>475</v>
      </c>
      <c r="I25" s="35">
        <f t="shared" si="9"/>
        <v>513.48807191598905</v>
      </c>
    </row>
    <row r="26" spans="1:9" ht="28.8" x14ac:dyDescent="0.3">
      <c r="A26" s="32" t="s">
        <v>26</v>
      </c>
      <c r="B26" s="54">
        <v>260</v>
      </c>
      <c r="C26" s="54">
        <v>130.95419046368846</v>
      </c>
      <c r="D26" s="18">
        <f t="shared" si="10"/>
        <v>5.5166560577127093E-2</v>
      </c>
      <c r="E26" s="55">
        <v>327</v>
      </c>
      <c r="F26" s="55">
        <v>142.34816472297771</v>
      </c>
      <c r="G26" s="18">
        <f t="shared" si="11"/>
        <v>7.7359829666430097E-2</v>
      </c>
      <c r="H26" s="16">
        <f t="shared" si="8"/>
        <v>-67</v>
      </c>
      <c r="I26" s="35">
        <f t="shared" si="9"/>
        <v>193.42181883127867</v>
      </c>
    </row>
    <row r="27" spans="1:9" ht="28.8" x14ac:dyDescent="0.3">
      <c r="A27" s="32" t="s">
        <v>27</v>
      </c>
      <c r="B27" s="54">
        <v>599</v>
      </c>
      <c r="C27" s="54">
        <v>222.12609031808935</v>
      </c>
      <c r="D27" s="18">
        <f t="shared" si="10"/>
        <v>0.12709526840653512</v>
      </c>
      <c r="E27" s="55">
        <v>521</v>
      </c>
      <c r="F27" s="55">
        <v>167.77365705020557</v>
      </c>
      <c r="G27" s="18">
        <f t="shared" si="11"/>
        <v>0.12325526378045895</v>
      </c>
      <c r="H27" s="16">
        <f t="shared" si="8"/>
        <v>78</v>
      </c>
      <c r="I27" s="35">
        <f t="shared" si="9"/>
        <v>278.36666467089765</v>
      </c>
    </row>
    <row r="28" spans="1:9" ht="28.8" x14ac:dyDescent="0.3">
      <c r="A28" s="32" t="s">
        <v>28</v>
      </c>
      <c r="B28" s="54">
        <v>488</v>
      </c>
      <c r="C28" s="54">
        <v>134.39494038095333</v>
      </c>
      <c r="D28" s="18">
        <f t="shared" si="10"/>
        <v>0.1035433906216847</v>
      </c>
      <c r="E28" s="55">
        <v>781</v>
      </c>
      <c r="F28" s="55">
        <v>227.6971673078082</v>
      </c>
      <c r="G28" s="18">
        <f t="shared" si="11"/>
        <v>0.18476460846936363</v>
      </c>
      <c r="H28" s="16">
        <f t="shared" si="8"/>
        <v>-293</v>
      </c>
      <c r="I28" s="35">
        <f t="shared" si="9"/>
        <v>264.40121028467325</v>
      </c>
    </row>
    <row r="29" spans="1:9" x14ac:dyDescent="0.3">
      <c r="A29" s="32" t="s">
        <v>22</v>
      </c>
      <c r="B29" s="54">
        <v>444</v>
      </c>
      <c r="C29" s="54">
        <v>145.01034445859372</v>
      </c>
      <c r="D29" s="18">
        <f t="shared" si="10"/>
        <v>9.4207511139401651E-2</v>
      </c>
      <c r="E29" s="55">
        <v>268</v>
      </c>
      <c r="F29" s="55">
        <v>110.44002897500526</v>
      </c>
      <c r="G29" s="18">
        <f t="shared" si="11"/>
        <v>6.3401939910101721E-2</v>
      </c>
      <c r="H29" s="16">
        <f t="shared" si="8"/>
        <v>176</v>
      </c>
      <c r="I29" s="35">
        <f t="shared" si="9"/>
        <v>182.27726133558184</v>
      </c>
    </row>
    <row r="30" spans="1:9" x14ac:dyDescent="0.3">
      <c r="A30" s="37" t="s">
        <v>23</v>
      </c>
      <c r="B30" s="54">
        <v>664</v>
      </c>
      <c r="C30" s="54">
        <v>236.94303112773753</v>
      </c>
      <c r="D30" s="27">
        <f t="shared" si="10"/>
        <v>0.1408869085508169</v>
      </c>
      <c r="E30" s="55">
        <v>547</v>
      </c>
      <c r="F30" s="55">
        <v>161.613737039894</v>
      </c>
      <c r="G30" s="27">
        <f t="shared" si="11"/>
        <v>0.12940619824934943</v>
      </c>
      <c r="H30" s="25">
        <f t="shared" si="8"/>
        <v>117</v>
      </c>
      <c r="I30" s="35">
        <f t="shared" si="9"/>
        <v>286.81178497404881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Intra!A3</f>
        <v>Frederick County</v>
      </c>
      <c r="B3" s="59" t="s">
        <v>10</v>
      </c>
      <c r="C3" s="59"/>
      <c r="D3" s="59"/>
      <c r="E3" s="59"/>
      <c r="F3" s="59"/>
      <c r="G3" s="59"/>
      <c r="H3" s="59"/>
      <c r="I3" s="59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3">
        <v>4299</v>
      </c>
      <c r="C8" s="43">
        <v>528.38622237904724</v>
      </c>
      <c r="D8" s="18">
        <f t="shared" ref="D8" si="0">B8/B$8</f>
        <v>1</v>
      </c>
      <c r="E8" s="44">
        <v>2374</v>
      </c>
      <c r="F8" s="44">
        <v>360.0124997829937</v>
      </c>
      <c r="G8" s="18">
        <f t="shared" ref="G8" si="1">E8/E$8</f>
        <v>1</v>
      </c>
      <c r="H8" s="34">
        <f t="shared" ref="H8:H12" si="2">B8-E8</f>
        <v>1925</v>
      </c>
      <c r="I8" s="35">
        <f t="shared" ref="I8:I12" si="3">((SQRT((C8/1.645)^2+(F8/1.645)^2)))*1.645</f>
        <v>639.37547653941181</v>
      </c>
    </row>
    <row r="9" spans="1:9" x14ac:dyDescent="0.3">
      <c r="A9" s="32" t="s">
        <v>13</v>
      </c>
      <c r="B9" s="43">
        <v>2772</v>
      </c>
      <c r="C9" s="43">
        <v>455.24938220715899</v>
      </c>
      <c r="D9" s="18">
        <f>B9/B$8</f>
        <v>0.64480111653872996</v>
      </c>
      <c r="E9" s="44">
        <v>1150</v>
      </c>
      <c r="F9" s="44">
        <v>259.11194491956564</v>
      </c>
      <c r="G9" s="18">
        <f>E9/E$8</f>
        <v>0.48441449031171019</v>
      </c>
      <c r="H9" s="34">
        <f t="shared" si="2"/>
        <v>1622</v>
      </c>
      <c r="I9" s="35">
        <f t="shared" si="3"/>
        <v>523.82344353799203</v>
      </c>
    </row>
    <row r="10" spans="1:9" x14ac:dyDescent="0.3">
      <c r="A10" s="32" t="s">
        <v>14</v>
      </c>
      <c r="B10" s="43">
        <v>370</v>
      </c>
      <c r="C10" s="43">
        <v>140.91486791676741</v>
      </c>
      <c r="D10" s="18">
        <f>B10/B$8</f>
        <v>8.6066527099325427E-2</v>
      </c>
      <c r="E10" s="44">
        <v>277</v>
      </c>
      <c r="F10" s="44">
        <v>136.08085831592919</v>
      </c>
      <c r="G10" s="18">
        <f>E10/E$8</f>
        <v>0.11668070766638584</v>
      </c>
      <c r="H10" s="34">
        <f t="shared" si="2"/>
        <v>93</v>
      </c>
      <c r="I10" s="35">
        <f t="shared" si="3"/>
        <v>195.89538024159734</v>
      </c>
    </row>
    <row r="11" spans="1:9" x14ac:dyDescent="0.3">
      <c r="A11" s="32" t="s">
        <v>15</v>
      </c>
      <c r="B11" s="43">
        <v>67</v>
      </c>
      <c r="C11" s="43">
        <v>52.105661880452111</v>
      </c>
      <c r="D11" s="18">
        <f>B11/B$8</f>
        <v>1.5585019772040009E-2</v>
      </c>
      <c r="E11" s="44">
        <v>157</v>
      </c>
      <c r="F11" s="44">
        <v>99.714592713403789</v>
      </c>
      <c r="G11" s="18">
        <f>E11/E$8</f>
        <v>6.6133108677337821E-2</v>
      </c>
      <c r="H11" s="34">
        <f t="shared" si="2"/>
        <v>-90</v>
      </c>
      <c r="I11" s="35">
        <f t="shared" si="3"/>
        <v>112.50777750893491</v>
      </c>
    </row>
    <row r="12" spans="1:9" x14ac:dyDescent="0.3">
      <c r="A12" s="33" t="s">
        <v>16</v>
      </c>
      <c r="B12" s="43">
        <v>1090</v>
      </c>
      <c r="C12" s="43">
        <v>222.18910864396574</v>
      </c>
      <c r="D12" s="18">
        <f>B12/B$8</f>
        <v>0.25354733658990464</v>
      </c>
      <c r="E12" s="44">
        <v>790</v>
      </c>
      <c r="F12" s="44">
        <v>184.4152922075607</v>
      </c>
      <c r="G12" s="18">
        <f>E12/E$8</f>
        <v>0.33277169334456613</v>
      </c>
      <c r="H12" s="34">
        <f t="shared" si="2"/>
        <v>300</v>
      </c>
      <c r="I12" s="35">
        <f t="shared" si="3"/>
        <v>288.75075757476378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0">
        <v>3581</v>
      </c>
      <c r="C15" s="50">
        <v>481.36992012380671</v>
      </c>
      <c r="D15" s="18">
        <f>B15/B$15</f>
        <v>1</v>
      </c>
      <c r="E15" s="51">
        <v>1967</v>
      </c>
      <c r="F15" s="51">
        <v>324.89844567187453</v>
      </c>
      <c r="G15" s="18">
        <f>E15/E$15</f>
        <v>1</v>
      </c>
      <c r="H15" s="16">
        <f t="shared" ref="H15:H21" si="4">B15-E15</f>
        <v>1614</v>
      </c>
      <c r="I15" s="22">
        <f t="shared" ref="I15:I21" si="5">((SQRT((C15/1.645)^2+(F15/1.645)^2)))*1.645</f>
        <v>580.75468142753698</v>
      </c>
    </row>
    <row r="16" spans="1:9" x14ac:dyDescent="0.3">
      <c r="A16" s="32" t="s">
        <v>17</v>
      </c>
      <c r="B16" s="50">
        <v>1807</v>
      </c>
      <c r="C16" s="50">
        <v>388.95372475398665</v>
      </c>
      <c r="D16" s="18">
        <f>B16/B$15</f>
        <v>0.50460765149399611</v>
      </c>
      <c r="E16" s="51">
        <v>742</v>
      </c>
      <c r="F16" s="51">
        <v>205.60155641434235</v>
      </c>
      <c r="G16" s="18">
        <f>E16/E$15</f>
        <v>0.37722419928825623</v>
      </c>
      <c r="H16" s="16">
        <f t="shared" si="4"/>
        <v>1065</v>
      </c>
      <c r="I16" s="22">
        <f t="shared" si="5"/>
        <v>439.95113365009075</v>
      </c>
    </row>
    <row r="17" spans="1:9" x14ac:dyDescent="0.3">
      <c r="A17" s="32" t="s">
        <v>18</v>
      </c>
      <c r="B17" s="50">
        <v>626</v>
      </c>
      <c r="C17" s="50">
        <v>171.13152836341993</v>
      </c>
      <c r="D17" s="18">
        <f t="shared" ref="D17:D21" si="6">B17/B$15</f>
        <v>0.17481150516615471</v>
      </c>
      <c r="E17" s="51">
        <v>558</v>
      </c>
      <c r="F17" s="51">
        <v>181.59570479501986</v>
      </c>
      <c r="G17" s="18">
        <f t="shared" ref="G17:G21" si="7">E17/E$15</f>
        <v>0.28368073207930861</v>
      </c>
      <c r="H17" s="16">
        <f t="shared" si="4"/>
        <v>68</v>
      </c>
      <c r="I17" s="22">
        <f t="shared" si="5"/>
        <v>249.52554979400404</v>
      </c>
    </row>
    <row r="18" spans="1:9" x14ac:dyDescent="0.3">
      <c r="A18" s="32" t="s">
        <v>19</v>
      </c>
      <c r="B18" s="50">
        <v>714</v>
      </c>
      <c r="C18" s="50">
        <v>175.51638100188825</v>
      </c>
      <c r="D18" s="18">
        <f t="shared" si="6"/>
        <v>0.19938564646746718</v>
      </c>
      <c r="E18" s="51">
        <v>436</v>
      </c>
      <c r="F18" s="51">
        <v>142.63239463740348</v>
      </c>
      <c r="G18" s="18">
        <f t="shared" si="7"/>
        <v>0.22165734621250635</v>
      </c>
      <c r="H18" s="16">
        <f t="shared" si="4"/>
        <v>278</v>
      </c>
      <c r="I18" s="22">
        <f t="shared" si="5"/>
        <v>226.16365755797281</v>
      </c>
    </row>
    <row r="19" spans="1:9" x14ac:dyDescent="0.3">
      <c r="A19" s="33" t="s">
        <v>20</v>
      </c>
      <c r="B19" s="50">
        <v>250</v>
      </c>
      <c r="C19" s="50">
        <v>103.35376142163381</v>
      </c>
      <c r="D19" s="18">
        <f t="shared" si="6"/>
        <v>6.9812901424183185E-2</v>
      </c>
      <c r="E19" s="51">
        <v>91</v>
      </c>
      <c r="F19" s="51">
        <v>69.303679555994705</v>
      </c>
      <c r="G19" s="18">
        <f t="shared" si="7"/>
        <v>4.6263345195729534E-2</v>
      </c>
      <c r="H19" s="16">
        <f t="shared" si="4"/>
        <v>159</v>
      </c>
      <c r="I19" s="22">
        <f t="shared" si="5"/>
        <v>124.4387399486189</v>
      </c>
    </row>
    <row r="20" spans="1:9" x14ac:dyDescent="0.3">
      <c r="A20" s="33" t="s">
        <v>21</v>
      </c>
      <c r="B20" s="50">
        <v>136</v>
      </c>
      <c r="C20" s="50">
        <v>87.252507127302664</v>
      </c>
      <c r="D20" s="18">
        <f t="shared" si="6"/>
        <v>3.7978218374755658E-2</v>
      </c>
      <c r="E20" s="51">
        <v>101</v>
      </c>
      <c r="F20" s="51">
        <v>63.316664473106918</v>
      </c>
      <c r="G20" s="18">
        <f t="shared" si="7"/>
        <v>5.1347229283172341E-2</v>
      </c>
      <c r="H20" s="16">
        <f t="shared" si="4"/>
        <v>35</v>
      </c>
      <c r="I20" s="22">
        <f t="shared" si="5"/>
        <v>107.80538019969136</v>
      </c>
    </row>
    <row r="21" spans="1:9" x14ac:dyDescent="0.3">
      <c r="A21" s="33" t="s">
        <v>30</v>
      </c>
      <c r="B21" s="50">
        <v>48</v>
      </c>
      <c r="C21" s="50">
        <v>45.221676218380047</v>
      </c>
      <c r="D21" s="18">
        <f t="shared" si="6"/>
        <v>1.3404077073443172E-2</v>
      </c>
      <c r="E21" s="51">
        <v>39</v>
      </c>
      <c r="F21" s="51">
        <v>33.97057550292606</v>
      </c>
      <c r="G21" s="18">
        <f t="shared" si="7"/>
        <v>1.9827147941026944E-2</v>
      </c>
      <c r="H21" s="16">
        <f t="shared" si="4"/>
        <v>9</v>
      </c>
      <c r="I21" s="22">
        <f t="shared" si="5"/>
        <v>56.559702969517083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2">
        <v>4299</v>
      </c>
      <c r="C24" s="52">
        <v>520.59485206828549</v>
      </c>
      <c r="D24" s="18">
        <f>B24/B$24</f>
        <v>1</v>
      </c>
      <c r="E24" s="53">
        <v>2374</v>
      </c>
      <c r="F24" s="53">
        <v>359.49408896392163</v>
      </c>
      <c r="G24" s="18">
        <f>E24/E$24</f>
        <v>1</v>
      </c>
      <c r="H24" s="16">
        <f>B24-E24</f>
        <v>1925</v>
      </c>
      <c r="I24" s="22">
        <f t="shared" ref="I24:I30" si="8">((SQRT((C24/1.645)^2+(F24/1.645)^2)))*1.645</f>
        <v>632.65709511551358</v>
      </c>
    </row>
    <row r="25" spans="1:9" ht="28.8" x14ac:dyDescent="0.3">
      <c r="A25" s="32" t="s">
        <v>25</v>
      </c>
      <c r="B25" s="52">
        <v>1850</v>
      </c>
      <c r="C25" s="52">
        <v>389.99487176115531</v>
      </c>
      <c r="D25" s="18">
        <f t="shared" ref="D25:D30" si="9">B25/B$24</f>
        <v>0.43033263549662715</v>
      </c>
      <c r="E25" s="53">
        <v>758</v>
      </c>
      <c r="F25" s="53">
        <v>226.52152215628431</v>
      </c>
      <c r="G25" s="18">
        <f t="shared" ref="G25:G30" si="10">E25/E$24</f>
        <v>0.31929233361415332</v>
      </c>
      <c r="H25" s="16">
        <f t="shared" ref="H25:H30" si="11">B25-E25</f>
        <v>1092</v>
      </c>
      <c r="I25" s="22">
        <f t="shared" si="8"/>
        <v>451.0077604653826</v>
      </c>
    </row>
    <row r="26" spans="1:9" ht="28.8" x14ac:dyDescent="0.3">
      <c r="A26" s="32" t="s">
        <v>26</v>
      </c>
      <c r="B26" s="52">
        <v>234</v>
      </c>
      <c r="C26" s="52">
        <v>96.850400102426022</v>
      </c>
      <c r="D26" s="18">
        <f t="shared" si="9"/>
        <v>5.4431263084438242E-2</v>
      </c>
      <c r="E26" s="53">
        <v>155</v>
      </c>
      <c r="F26" s="53">
        <v>79.479557120054466</v>
      </c>
      <c r="G26" s="18">
        <f t="shared" si="10"/>
        <v>6.529064869418702E-2</v>
      </c>
      <c r="H26" s="16">
        <f t="shared" si="11"/>
        <v>79</v>
      </c>
      <c r="I26" s="22">
        <f t="shared" si="8"/>
        <v>125.2876689862175</v>
      </c>
    </row>
    <row r="27" spans="1:9" ht="28.8" x14ac:dyDescent="0.3">
      <c r="A27" s="32" t="s">
        <v>27</v>
      </c>
      <c r="B27" s="52">
        <v>742</v>
      </c>
      <c r="C27" s="52">
        <v>196.14025593946798</v>
      </c>
      <c r="D27" s="18">
        <f t="shared" si="9"/>
        <v>0.17259827866945801</v>
      </c>
      <c r="E27" s="53">
        <v>428</v>
      </c>
      <c r="F27" s="53">
        <v>164.98787834262248</v>
      </c>
      <c r="G27" s="18">
        <f t="shared" si="10"/>
        <v>0.18028643639427128</v>
      </c>
      <c r="H27" s="16">
        <f t="shared" si="11"/>
        <v>314</v>
      </c>
      <c r="I27" s="22">
        <f t="shared" si="8"/>
        <v>256.30450639815132</v>
      </c>
    </row>
    <row r="28" spans="1:9" ht="28.8" x14ac:dyDescent="0.3">
      <c r="A28" s="32" t="s">
        <v>28</v>
      </c>
      <c r="B28" s="52">
        <v>626</v>
      </c>
      <c r="C28" s="52">
        <v>172.41519654601214</v>
      </c>
      <c r="D28" s="18">
        <f t="shared" si="9"/>
        <v>0.14561525936264247</v>
      </c>
      <c r="E28" s="53">
        <v>596</v>
      </c>
      <c r="F28" s="53">
        <v>166.50225223701929</v>
      </c>
      <c r="G28" s="18">
        <f t="shared" si="10"/>
        <v>0.25105307497893847</v>
      </c>
      <c r="H28" s="16">
        <f t="shared" si="11"/>
        <v>30</v>
      </c>
      <c r="I28" s="22">
        <f t="shared" si="8"/>
        <v>239.68729628413763</v>
      </c>
    </row>
    <row r="29" spans="1:9" x14ac:dyDescent="0.3">
      <c r="A29" s="32" t="s">
        <v>22</v>
      </c>
      <c r="B29" s="52">
        <v>201</v>
      </c>
      <c r="C29" s="52">
        <v>94.699524814013714</v>
      </c>
      <c r="D29" s="18">
        <f t="shared" si="9"/>
        <v>4.6755059316120028E-2</v>
      </c>
      <c r="E29" s="53">
        <v>113</v>
      </c>
      <c r="F29" s="53">
        <v>54.80875842417889</v>
      </c>
      <c r="G29" s="18">
        <f t="shared" si="10"/>
        <v>4.7598989048020221E-2</v>
      </c>
      <c r="H29" s="16">
        <f t="shared" si="11"/>
        <v>88</v>
      </c>
      <c r="I29" s="22">
        <f t="shared" si="8"/>
        <v>109.41663493271943</v>
      </c>
    </row>
    <row r="30" spans="1:9" x14ac:dyDescent="0.3">
      <c r="A30" s="37" t="s">
        <v>23</v>
      </c>
      <c r="B30" s="52">
        <v>646</v>
      </c>
      <c r="C30" s="52">
        <v>179.93609976877903</v>
      </c>
      <c r="D30" s="18">
        <f t="shared" si="9"/>
        <v>0.15026750407071413</v>
      </c>
      <c r="E30" s="53">
        <v>324</v>
      </c>
      <c r="F30" s="53">
        <v>116.87172455303293</v>
      </c>
      <c r="G30" s="27">
        <f t="shared" si="10"/>
        <v>0.13647851727042964</v>
      </c>
      <c r="H30" s="25">
        <f t="shared" si="11"/>
        <v>322</v>
      </c>
      <c r="I30" s="28">
        <f t="shared" si="8"/>
        <v>214.5600149142426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61"/>
      <c r="B2" s="61"/>
      <c r="C2" s="61"/>
      <c r="D2" s="61"/>
      <c r="E2" s="61"/>
      <c r="F2" s="61"/>
      <c r="G2" s="61"/>
      <c r="H2" s="61"/>
      <c r="I2" s="61"/>
    </row>
    <row r="3" spans="1:9" ht="15.6" x14ac:dyDescent="0.3">
      <c r="A3" s="2" t="str">
        <f>Intra!A3</f>
        <v>Frederick County</v>
      </c>
      <c r="B3" s="59" t="s">
        <v>7</v>
      </c>
      <c r="C3" s="59"/>
      <c r="D3" s="59"/>
      <c r="E3" s="59"/>
      <c r="F3" s="59"/>
      <c r="G3" s="59"/>
      <c r="H3" s="59"/>
      <c r="I3" s="59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56" t="s">
        <v>0</v>
      </c>
      <c r="C5" s="57"/>
      <c r="D5" s="58"/>
      <c r="E5" s="56" t="s">
        <v>29</v>
      </c>
      <c r="F5" s="57"/>
      <c r="G5" s="58"/>
      <c r="H5" s="56" t="s">
        <v>1</v>
      </c>
      <c r="I5" s="58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5">
        <v>878</v>
      </c>
      <c r="C8" s="45">
        <v>240.00000000000003</v>
      </c>
      <c r="D8" s="18">
        <f>IF(B8=0,0,B8/B$8)</f>
        <v>1</v>
      </c>
      <c r="E8" s="40">
        <v>0</v>
      </c>
      <c r="F8" s="40">
        <v>0</v>
      </c>
      <c r="G8" s="18">
        <v>0</v>
      </c>
      <c r="H8" s="34">
        <f t="shared" ref="H8:H12" si="0">B8-E8</f>
        <v>878</v>
      </c>
      <c r="I8" s="35">
        <f t="shared" ref="I8:I12" si="1">((SQRT((C8/1.645)^2+(F8/1.645)^2)))*1.645</f>
        <v>240.00000000000003</v>
      </c>
    </row>
    <row r="9" spans="1:9" x14ac:dyDescent="0.3">
      <c r="A9" s="32" t="s">
        <v>13</v>
      </c>
      <c r="B9" s="45">
        <v>432</v>
      </c>
      <c r="C9" s="45">
        <v>171.78474903203718</v>
      </c>
      <c r="D9" s="18">
        <f t="shared" ref="D9:D12" si="2">IF(B9=0,0,B9/B$8)</f>
        <v>0.49202733485193623</v>
      </c>
      <c r="E9" s="40">
        <v>0</v>
      </c>
      <c r="F9" s="40">
        <v>0</v>
      </c>
      <c r="G9" s="18">
        <v>0</v>
      </c>
      <c r="H9" s="34">
        <f t="shared" si="0"/>
        <v>432</v>
      </c>
      <c r="I9" s="35">
        <f t="shared" si="1"/>
        <v>171.78474903203718</v>
      </c>
    </row>
    <row r="10" spans="1:9" x14ac:dyDescent="0.3">
      <c r="A10" s="32" t="s">
        <v>14</v>
      </c>
      <c r="B10" s="45">
        <v>95</v>
      </c>
      <c r="C10" s="45">
        <v>71.644957952391877</v>
      </c>
      <c r="D10" s="18">
        <f t="shared" si="2"/>
        <v>0.10820045558086561</v>
      </c>
      <c r="E10" s="40">
        <v>0</v>
      </c>
      <c r="F10" s="40">
        <v>0</v>
      </c>
      <c r="G10" s="18">
        <v>0</v>
      </c>
      <c r="H10" s="34">
        <f t="shared" si="0"/>
        <v>95</v>
      </c>
      <c r="I10" s="35">
        <f>((SQRT((C10/1.645)^2+(F10/1.645)^2)))*1.645</f>
        <v>71.644957952391877</v>
      </c>
    </row>
    <row r="11" spans="1:9" x14ac:dyDescent="0.3">
      <c r="A11" s="32" t="s">
        <v>15</v>
      </c>
      <c r="B11" s="45">
        <v>71</v>
      </c>
      <c r="C11" s="45">
        <v>62</v>
      </c>
      <c r="D11" s="18">
        <f t="shared" si="2"/>
        <v>8.0865603644646927E-2</v>
      </c>
      <c r="E11" s="40">
        <v>0</v>
      </c>
      <c r="F11" s="40">
        <v>0</v>
      </c>
      <c r="G11" s="18">
        <v>0</v>
      </c>
      <c r="H11" s="34">
        <f t="shared" si="0"/>
        <v>71</v>
      </c>
      <c r="I11" s="35">
        <f>((SQRT((C11/1.645)^2+(F11/1.645)^2)))*1.645</f>
        <v>62</v>
      </c>
    </row>
    <row r="12" spans="1:9" x14ac:dyDescent="0.3">
      <c r="A12" s="33" t="s">
        <v>16</v>
      </c>
      <c r="B12" s="45">
        <v>280</v>
      </c>
      <c r="C12" s="45">
        <v>138.2497739600322</v>
      </c>
      <c r="D12" s="18">
        <f t="shared" si="2"/>
        <v>0.31890660592255127</v>
      </c>
      <c r="E12" s="40">
        <v>0</v>
      </c>
      <c r="F12" s="40">
        <v>0</v>
      </c>
      <c r="G12" s="18">
        <v>0</v>
      </c>
      <c r="H12" s="34">
        <f t="shared" si="0"/>
        <v>280</v>
      </c>
      <c r="I12" s="35">
        <f t="shared" si="1"/>
        <v>138.2497739600322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40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46">
        <v>607</v>
      </c>
      <c r="C15" s="46">
        <v>197.00253805471644</v>
      </c>
      <c r="D15" s="18">
        <f>IF(B15=0,0,B15/B$15)</f>
        <v>1</v>
      </c>
      <c r="E15" s="40">
        <v>0</v>
      </c>
      <c r="F15" s="40">
        <v>0</v>
      </c>
      <c r="G15" s="18">
        <v>0</v>
      </c>
      <c r="H15" s="16">
        <f t="shared" ref="H15:H21" si="3">B15-E15</f>
        <v>607</v>
      </c>
      <c r="I15" s="22">
        <f t="shared" ref="I15:I21" si="4">((SQRT((C15/1.645)^2+(F15/1.645)^2)))*1.645</f>
        <v>197.00253805471644</v>
      </c>
    </row>
    <row r="16" spans="1:9" x14ac:dyDescent="0.3">
      <c r="A16" s="32" t="s">
        <v>17</v>
      </c>
      <c r="B16" s="46">
        <v>137</v>
      </c>
      <c r="C16" s="46">
        <v>73.844431069648024</v>
      </c>
      <c r="D16" s="18">
        <f t="shared" ref="D16:D21" si="5">IF(B16=0,0,B16/B$15)</f>
        <v>0.2257001647446458</v>
      </c>
      <c r="E16" s="40">
        <v>0</v>
      </c>
      <c r="F16" s="40">
        <v>0</v>
      </c>
      <c r="G16" s="18">
        <v>0</v>
      </c>
      <c r="H16" s="16">
        <f t="shared" si="3"/>
        <v>137</v>
      </c>
      <c r="I16" s="22">
        <f t="shared" si="4"/>
        <v>73.844431069648024</v>
      </c>
    </row>
    <row r="17" spans="1:9" x14ac:dyDescent="0.3">
      <c r="A17" s="32" t="s">
        <v>18</v>
      </c>
      <c r="B17" s="46">
        <v>170</v>
      </c>
      <c r="C17" s="46">
        <v>113.99561395071304</v>
      </c>
      <c r="D17" s="18">
        <f t="shared" si="5"/>
        <v>0.28006589785831959</v>
      </c>
      <c r="E17" s="40">
        <v>0</v>
      </c>
      <c r="F17" s="40">
        <v>0</v>
      </c>
      <c r="G17" s="18">
        <v>0</v>
      </c>
      <c r="H17" s="16">
        <f t="shared" si="3"/>
        <v>170</v>
      </c>
      <c r="I17" s="22">
        <f t="shared" si="4"/>
        <v>113.99561395071304</v>
      </c>
    </row>
    <row r="18" spans="1:9" x14ac:dyDescent="0.3">
      <c r="A18" s="32" t="s">
        <v>19</v>
      </c>
      <c r="B18" s="46">
        <v>123</v>
      </c>
      <c r="C18" s="46">
        <v>84.380092438915952</v>
      </c>
      <c r="D18" s="18">
        <f t="shared" si="5"/>
        <v>0.20263591433278419</v>
      </c>
      <c r="E18" s="40">
        <v>0</v>
      </c>
      <c r="F18" s="40">
        <v>0</v>
      </c>
      <c r="G18" s="18">
        <v>0</v>
      </c>
      <c r="H18" s="16">
        <f t="shared" si="3"/>
        <v>123</v>
      </c>
      <c r="I18" s="22">
        <f t="shared" si="4"/>
        <v>84.380092438915952</v>
      </c>
    </row>
    <row r="19" spans="1:9" x14ac:dyDescent="0.3">
      <c r="A19" s="33" t="s">
        <v>20</v>
      </c>
      <c r="B19" s="46">
        <v>80</v>
      </c>
      <c r="C19" s="46">
        <v>85.510233305727795</v>
      </c>
      <c r="D19" s="18">
        <f t="shared" si="5"/>
        <v>0.13179571663920922</v>
      </c>
      <c r="E19" s="40">
        <v>0</v>
      </c>
      <c r="F19" s="40">
        <v>0</v>
      </c>
      <c r="G19" s="18">
        <v>0</v>
      </c>
      <c r="H19" s="16">
        <f t="shared" si="3"/>
        <v>80</v>
      </c>
      <c r="I19" s="22">
        <f t="shared" si="4"/>
        <v>85.510233305727795</v>
      </c>
    </row>
    <row r="20" spans="1:9" x14ac:dyDescent="0.3">
      <c r="A20" s="33" t="s">
        <v>21</v>
      </c>
      <c r="B20" s="46">
        <v>35</v>
      </c>
      <c r="C20" s="46">
        <v>47</v>
      </c>
      <c r="D20" s="18">
        <f t="shared" si="5"/>
        <v>5.7660626029654036E-2</v>
      </c>
      <c r="E20" s="40">
        <v>0</v>
      </c>
      <c r="F20" s="40">
        <v>0</v>
      </c>
      <c r="G20" s="18">
        <v>0</v>
      </c>
      <c r="H20" s="16">
        <f t="shared" si="3"/>
        <v>35</v>
      </c>
      <c r="I20" s="22">
        <f t="shared" si="4"/>
        <v>47</v>
      </c>
    </row>
    <row r="21" spans="1:9" x14ac:dyDescent="0.3">
      <c r="A21" s="33" t="s">
        <v>30</v>
      </c>
      <c r="B21" s="46">
        <v>62</v>
      </c>
      <c r="C21" s="46">
        <v>61</v>
      </c>
      <c r="D21" s="18">
        <f t="shared" si="5"/>
        <v>0.10214168039538715</v>
      </c>
      <c r="E21" s="40">
        <v>0</v>
      </c>
      <c r="F21" s="40">
        <v>0</v>
      </c>
      <c r="G21" s="18">
        <v>0</v>
      </c>
      <c r="H21" s="16">
        <f t="shared" si="3"/>
        <v>62</v>
      </c>
      <c r="I21" s="22">
        <f t="shared" si="4"/>
        <v>61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47">
        <v>878</v>
      </c>
      <c r="C24" s="47">
        <v>241.67540214097093</v>
      </c>
      <c r="D24" s="18">
        <f>IF(B24=0,0,B24/B$24)</f>
        <v>1</v>
      </c>
      <c r="E24" s="40">
        <v>0</v>
      </c>
      <c r="F24" s="40">
        <v>0</v>
      </c>
      <c r="G24" s="18">
        <v>0</v>
      </c>
      <c r="H24" s="16">
        <f t="shared" ref="H24:H30" si="6">B24-E24</f>
        <v>878</v>
      </c>
      <c r="I24" s="22">
        <f t="shared" ref="I24:I30" si="7">((SQRT((C24/1.645)^2+(F24/1.645)^2)))*1.645</f>
        <v>241.67540214097093</v>
      </c>
    </row>
    <row r="25" spans="1:9" ht="28.8" x14ac:dyDescent="0.3">
      <c r="A25" s="32" t="s">
        <v>25</v>
      </c>
      <c r="B25" s="47">
        <v>357</v>
      </c>
      <c r="C25" s="47">
        <v>153.39491516996253</v>
      </c>
      <c r="D25" s="18">
        <f t="shared" ref="D25:D30" si="8">IF(B25=0,0,B25/B$24)</f>
        <v>0.40660592255125283</v>
      </c>
      <c r="E25" s="40">
        <v>0</v>
      </c>
      <c r="F25" s="40">
        <v>0</v>
      </c>
      <c r="G25" s="18">
        <v>0</v>
      </c>
      <c r="H25" s="16">
        <f t="shared" si="6"/>
        <v>357</v>
      </c>
      <c r="I25" s="22">
        <f t="shared" si="7"/>
        <v>153.39491516996253</v>
      </c>
    </row>
    <row r="26" spans="1:9" ht="28.8" x14ac:dyDescent="0.3">
      <c r="A26" s="32" t="s">
        <v>26</v>
      </c>
      <c r="B26" s="47">
        <v>8</v>
      </c>
      <c r="C26" s="47">
        <v>13</v>
      </c>
      <c r="D26" s="18">
        <f t="shared" si="8"/>
        <v>9.1116173120728925E-3</v>
      </c>
      <c r="E26" s="40">
        <v>0</v>
      </c>
      <c r="F26" s="40">
        <v>0</v>
      </c>
      <c r="G26" s="18">
        <v>0</v>
      </c>
      <c r="H26" s="16">
        <f t="shared" si="6"/>
        <v>8</v>
      </c>
      <c r="I26" s="22">
        <f t="shared" si="7"/>
        <v>13</v>
      </c>
    </row>
    <row r="27" spans="1:9" ht="28.8" x14ac:dyDescent="0.3">
      <c r="A27" s="32" t="s">
        <v>27</v>
      </c>
      <c r="B27" s="47">
        <v>167</v>
      </c>
      <c r="C27" s="47">
        <v>108.31435731240802</v>
      </c>
      <c r="D27" s="18">
        <f t="shared" si="8"/>
        <v>0.19020501138952164</v>
      </c>
      <c r="E27" s="40">
        <v>0</v>
      </c>
      <c r="F27" s="40">
        <v>0</v>
      </c>
      <c r="G27" s="18">
        <v>0</v>
      </c>
      <c r="H27" s="16">
        <f t="shared" si="6"/>
        <v>167</v>
      </c>
      <c r="I27" s="22">
        <f t="shared" si="7"/>
        <v>108.31435731240802</v>
      </c>
    </row>
    <row r="28" spans="1:9" ht="28.8" x14ac:dyDescent="0.3">
      <c r="A28" s="32" t="s">
        <v>28</v>
      </c>
      <c r="B28" s="47">
        <v>70</v>
      </c>
      <c r="C28" s="47">
        <v>56.727418414731339</v>
      </c>
      <c r="D28" s="18">
        <f t="shared" si="8"/>
        <v>7.9726651480637817E-2</v>
      </c>
      <c r="E28" s="40">
        <v>0</v>
      </c>
      <c r="F28" s="40">
        <v>0</v>
      </c>
      <c r="G28" s="18">
        <v>0</v>
      </c>
      <c r="H28" s="16">
        <f t="shared" si="6"/>
        <v>70</v>
      </c>
      <c r="I28" s="22">
        <f t="shared" si="7"/>
        <v>56.727418414731339</v>
      </c>
    </row>
    <row r="29" spans="1:9" x14ac:dyDescent="0.3">
      <c r="A29" s="32" t="s">
        <v>22</v>
      </c>
      <c r="B29" s="47">
        <v>24</v>
      </c>
      <c r="C29" s="47">
        <v>34.525353003264136</v>
      </c>
      <c r="D29" s="18">
        <f t="shared" si="8"/>
        <v>2.7334851936218679E-2</v>
      </c>
      <c r="E29" s="40">
        <v>0</v>
      </c>
      <c r="F29" s="40">
        <v>0</v>
      </c>
      <c r="G29" s="18">
        <v>0</v>
      </c>
      <c r="H29" s="16">
        <f t="shared" si="6"/>
        <v>24</v>
      </c>
      <c r="I29" s="22">
        <f t="shared" si="7"/>
        <v>34.525353003264136</v>
      </c>
    </row>
    <row r="30" spans="1:9" x14ac:dyDescent="0.3">
      <c r="A30" s="37" t="s">
        <v>23</v>
      </c>
      <c r="B30" s="47">
        <v>252</v>
      </c>
      <c r="C30" s="47">
        <v>136.25710990623574</v>
      </c>
      <c r="D30" s="18">
        <f t="shared" si="8"/>
        <v>0.28701594533029612</v>
      </c>
      <c r="E30" s="40">
        <v>0</v>
      </c>
      <c r="F30" s="40">
        <v>0</v>
      </c>
      <c r="G30" s="27">
        <v>0</v>
      </c>
      <c r="H30" s="25">
        <f t="shared" si="6"/>
        <v>252</v>
      </c>
      <c r="I30" s="28">
        <f t="shared" si="7"/>
        <v>136.25710990623574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60" t="s">
        <v>38</v>
      </c>
      <c r="B33" s="60"/>
      <c r="C33" s="60"/>
      <c r="D33" s="60"/>
      <c r="E33" s="60"/>
      <c r="F33" s="60"/>
      <c r="G33" s="60"/>
      <c r="H33" s="60"/>
      <c r="I33" s="60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94C27D-1462-4D6E-BC72-661F4234F804}"/>
</file>

<file path=customXml/itemProps2.xml><?xml version="1.0" encoding="utf-8"?>
<ds:datastoreItem xmlns:ds="http://schemas.openxmlformats.org/officeDocument/2006/customXml" ds:itemID="{46F28689-5E08-432A-8106-A367ACDFF4C3}"/>
</file>

<file path=customXml/itemProps3.xml><?xml version="1.0" encoding="utf-8"?>
<ds:datastoreItem xmlns:ds="http://schemas.openxmlformats.org/officeDocument/2006/customXml" ds:itemID="{C255B9ED-0AB3-46D3-BCB6-159C39512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2014-10-09T14:48:46Z</cp:lastPrinted>
  <dcterms:created xsi:type="dcterms:W3CDTF">2013-04-04T21:18:01Z</dcterms:created>
  <dcterms:modified xsi:type="dcterms:W3CDTF">2014-10-14T20:17:03Z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