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636" windowWidth="15012" windowHeight="8232"/>
  </bookViews>
  <sheets>
    <sheet name="Total" sheetId="1" r:id="rId1"/>
    <sheet name="Intra" sheetId="5" r:id="rId2"/>
    <sheet name="Inter" sheetId="6" r:id="rId3"/>
    <sheet name="Foreign" sheetId="7" r:id="rId4"/>
  </sheets>
  <definedNames>
    <definedName name="_xlnm.Print_Area" localSheetId="3">Foreign!$A$3:$I$36</definedName>
    <definedName name="_xlnm.Print_Area" localSheetId="2">Inter!$A$3:$J$36</definedName>
    <definedName name="_xlnm.Print_Area" localSheetId="1">Intra!$A$3:$I$36</definedName>
    <definedName name="_xlnm.Print_Area" localSheetId="0">Total!$A$3:$I$37</definedName>
  </definedNames>
  <calcPr calcId="145621"/>
</workbook>
</file>

<file path=xl/calcChain.xml><?xml version="1.0" encoding="utf-8"?>
<calcChain xmlns="http://schemas.openxmlformats.org/spreadsheetml/2006/main">
  <c r="I30" i="5" l="1"/>
  <c r="I29" i="5"/>
  <c r="I28" i="5"/>
  <c r="I27" i="5"/>
  <c r="I26" i="5"/>
  <c r="I25" i="5"/>
  <c r="I24" i="5"/>
  <c r="I21" i="5"/>
  <c r="I20" i="5"/>
  <c r="I19" i="5"/>
  <c r="I18" i="5"/>
  <c r="I17" i="5"/>
  <c r="I16" i="5"/>
  <c r="I15" i="5"/>
  <c r="B8" i="1"/>
  <c r="C8" i="1"/>
  <c r="B9" i="1"/>
  <c r="C9" i="1"/>
  <c r="B10" i="1"/>
  <c r="C10" i="1"/>
  <c r="B11" i="1"/>
  <c r="C11" i="1"/>
  <c r="B12" i="1"/>
  <c r="C12" i="1"/>
  <c r="A3" i="5"/>
  <c r="I12" i="7"/>
  <c r="H12" i="7"/>
  <c r="D12" i="7"/>
  <c r="I11" i="7"/>
  <c r="H11" i="7"/>
  <c r="D11" i="7"/>
  <c r="I10" i="7"/>
  <c r="H10" i="7"/>
  <c r="D10" i="7"/>
  <c r="I9" i="7"/>
  <c r="H9" i="7"/>
  <c r="D9" i="7"/>
  <c r="I8" i="7"/>
  <c r="H8" i="7"/>
  <c r="D8" i="7"/>
  <c r="D8" i="6"/>
  <c r="G8" i="6"/>
  <c r="H8" i="6"/>
  <c r="I8" i="6"/>
  <c r="D9" i="6"/>
  <c r="G9" i="6"/>
  <c r="H9" i="6"/>
  <c r="I9" i="6"/>
  <c r="D10" i="6"/>
  <c r="G10" i="6"/>
  <c r="H10" i="6"/>
  <c r="I10" i="6"/>
  <c r="D11" i="6"/>
  <c r="G11" i="6"/>
  <c r="H11" i="6"/>
  <c r="I11" i="6"/>
  <c r="D12" i="6"/>
  <c r="G12" i="6"/>
  <c r="H12" i="6"/>
  <c r="I12" i="6"/>
  <c r="I12" i="5"/>
  <c r="H12" i="5"/>
  <c r="G12" i="5"/>
  <c r="D12" i="5"/>
  <c r="I11" i="5"/>
  <c r="H11" i="5"/>
  <c r="G11" i="5"/>
  <c r="D11" i="5"/>
  <c r="I10" i="5"/>
  <c r="H10" i="5"/>
  <c r="G10" i="5"/>
  <c r="D10" i="5"/>
  <c r="I9" i="5"/>
  <c r="H9" i="5"/>
  <c r="G9" i="5"/>
  <c r="D9" i="5"/>
  <c r="I8" i="5"/>
  <c r="H8" i="5"/>
  <c r="G8" i="5"/>
  <c r="D8" i="5"/>
  <c r="A3" i="7" l="1"/>
  <c r="A3" i="6"/>
  <c r="H24" i="6" l="1"/>
  <c r="G30" i="6"/>
  <c r="G29" i="6"/>
  <c r="G28" i="6"/>
  <c r="G27" i="6"/>
  <c r="G26" i="6"/>
  <c r="G25" i="6"/>
  <c r="G24" i="6"/>
  <c r="D25" i="6"/>
  <c r="D26" i="6"/>
  <c r="D27" i="6"/>
  <c r="D28" i="6"/>
  <c r="D29" i="6"/>
  <c r="D30" i="6"/>
  <c r="D24" i="6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G24" i="1" s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G15" i="1" s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D24" i="1" s="1"/>
  <c r="B16" i="1"/>
  <c r="C16" i="1"/>
  <c r="B17" i="1"/>
  <c r="C17" i="1"/>
  <c r="B18" i="1"/>
  <c r="C18" i="1"/>
  <c r="B19" i="1"/>
  <c r="C19" i="1"/>
  <c r="B20" i="1"/>
  <c r="C20" i="1"/>
  <c r="B21" i="1"/>
  <c r="C21" i="1"/>
  <c r="C15" i="1"/>
  <c r="B15" i="1"/>
  <c r="G15" i="6"/>
  <c r="G16" i="6"/>
  <c r="G17" i="6"/>
  <c r="G18" i="6"/>
  <c r="G19" i="6"/>
  <c r="G20" i="6"/>
  <c r="G21" i="6"/>
  <c r="H30" i="7"/>
  <c r="D30" i="7"/>
  <c r="H29" i="7"/>
  <c r="D29" i="7"/>
  <c r="H28" i="7"/>
  <c r="D28" i="7"/>
  <c r="H27" i="7"/>
  <c r="D27" i="7"/>
  <c r="H26" i="7"/>
  <c r="D26" i="7"/>
  <c r="H25" i="7"/>
  <c r="D25" i="7"/>
  <c r="H24" i="7"/>
  <c r="D24" i="7"/>
  <c r="H21" i="7"/>
  <c r="D21" i="7"/>
  <c r="H20" i="7"/>
  <c r="D20" i="7"/>
  <c r="H19" i="7"/>
  <c r="D19" i="7"/>
  <c r="H18" i="7"/>
  <c r="D18" i="7"/>
  <c r="H17" i="7"/>
  <c r="D17" i="7"/>
  <c r="H16" i="7"/>
  <c r="D16" i="7"/>
  <c r="H15" i="7"/>
  <c r="D15" i="7"/>
  <c r="I30" i="7"/>
  <c r="I29" i="7"/>
  <c r="I28" i="7"/>
  <c r="I27" i="7"/>
  <c r="I26" i="7"/>
  <c r="I25" i="7"/>
  <c r="I24" i="7"/>
  <c r="I21" i="7"/>
  <c r="I20" i="7"/>
  <c r="I19" i="7"/>
  <c r="I18" i="7"/>
  <c r="I17" i="7"/>
  <c r="I16" i="7"/>
  <c r="I15" i="7"/>
  <c r="I30" i="6"/>
  <c r="I30" i="1" s="1"/>
  <c r="I29" i="6"/>
  <c r="I29" i="1" s="1"/>
  <c r="I28" i="6"/>
  <c r="I28" i="1" s="1"/>
  <c r="I27" i="6"/>
  <c r="I27" i="1" s="1"/>
  <c r="I26" i="6"/>
  <c r="I26" i="1" s="1"/>
  <c r="I25" i="6"/>
  <c r="I25" i="1" s="1"/>
  <c r="I24" i="6"/>
  <c r="I24" i="1" s="1"/>
  <c r="I16" i="6"/>
  <c r="I17" i="6"/>
  <c r="I18" i="6"/>
  <c r="I19" i="6"/>
  <c r="I20" i="6"/>
  <c r="I21" i="6"/>
  <c r="I15" i="6"/>
  <c r="I15" i="1" s="1"/>
  <c r="H30" i="6"/>
  <c r="H29" i="6"/>
  <c r="H28" i="6"/>
  <c r="H27" i="6"/>
  <c r="H26" i="6"/>
  <c r="H25" i="6"/>
  <c r="H21" i="6"/>
  <c r="D21" i="6"/>
  <c r="H20" i="6"/>
  <c r="D20" i="6"/>
  <c r="H19" i="6"/>
  <c r="D19" i="6"/>
  <c r="H18" i="6"/>
  <c r="D18" i="6"/>
  <c r="H17" i="6"/>
  <c r="D17" i="6"/>
  <c r="H16" i="6"/>
  <c r="D16" i="6"/>
  <c r="H15" i="6"/>
  <c r="D15" i="6"/>
  <c r="G30" i="5"/>
  <c r="G29" i="5"/>
  <c r="G28" i="5"/>
  <c r="G27" i="5"/>
  <c r="G26" i="5"/>
  <c r="G25" i="5"/>
  <c r="G24" i="5"/>
  <c r="D25" i="5"/>
  <c r="D26" i="5"/>
  <c r="D27" i="5"/>
  <c r="D28" i="5"/>
  <c r="D29" i="5"/>
  <c r="D30" i="5"/>
  <c r="D24" i="5"/>
  <c r="H30" i="5"/>
  <c r="H29" i="5"/>
  <c r="H28" i="5"/>
  <c r="H27" i="5"/>
  <c r="H26" i="5"/>
  <c r="H25" i="5"/>
  <c r="H24" i="5"/>
  <c r="H20" i="5"/>
  <c r="H21" i="5"/>
  <c r="H21" i="1" s="1"/>
  <c r="G21" i="5"/>
  <c r="G20" i="5"/>
  <c r="G19" i="5"/>
  <c r="G18" i="5"/>
  <c r="G17" i="5"/>
  <c r="G16" i="5"/>
  <c r="G15" i="5"/>
  <c r="D17" i="5"/>
  <c r="D18" i="5"/>
  <c r="D19" i="5"/>
  <c r="D20" i="5"/>
  <c r="D21" i="5"/>
  <c r="D16" i="5"/>
  <c r="D15" i="5"/>
  <c r="H19" i="5"/>
  <c r="H18" i="5"/>
  <c r="H18" i="1" s="1"/>
  <c r="H17" i="5"/>
  <c r="H16" i="5"/>
  <c r="H16" i="1" s="1"/>
  <c r="H15" i="5"/>
  <c r="H15" i="1" l="1"/>
  <c r="I20" i="1"/>
  <c r="I21" i="1"/>
  <c r="I19" i="1"/>
  <c r="I17" i="1"/>
  <c r="D16" i="1"/>
  <c r="H17" i="1"/>
  <c r="D27" i="1"/>
  <c r="H25" i="1"/>
  <c r="H27" i="1"/>
  <c r="H29" i="1"/>
  <c r="I18" i="1"/>
  <c r="H19" i="1"/>
  <c r="H20" i="1"/>
  <c r="D25" i="1"/>
  <c r="D29" i="1"/>
  <c r="I16" i="1"/>
  <c r="D20" i="1"/>
  <c r="H24" i="1"/>
  <c r="H26" i="1"/>
  <c r="H28" i="1"/>
  <c r="H30" i="1"/>
  <c r="D18" i="1"/>
  <c r="D15" i="1"/>
  <c r="D21" i="1"/>
  <c r="D19" i="1"/>
  <c r="D17" i="1"/>
  <c r="D26" i="1"/>
  <c r="D28" i="1"/>
  <c r="D30" i="1"/>
  <c r="G16" i="1"/>
  <c r="G17" i="1"/>
  <c r="G18" i="1"/>
  <c r="G19" i="1"/>
  <c r="G20" i="1"/>
  <c r="G21" i="1"/>
  <c r="G25" i="1"/>
  <c r="G26" i="1"/>
  <c r="G27" i="1"/>
  <c r="G28" i="1"/>
  <c r="G29" i="1"/>
  <c r="G30" i="1"/>
  <c r="D8" i="1" l="1"/>
  <c r="D12" i="1"/>
  <c r="D10" i="1" l="1"/>
  <c r="D11" i="1"/>
  <c r="D9" i="1"/>
  <c r="F12" i="1"/>
  <c r="F11" i="1"/>
  <c r="F10" i="1"/>
  <c r="F9" i="1"/>
  <c r="F8" i="1"/>
  <c r="E12" i="1"/>
  <c r="E11" i="1"/>
  <c r="E10" i="1"/>
  <c r="E9" i="1"/>
  <c r="E8" i="1"/>
  <c r="I12" i="1"/>
  <c r="I10" i="1"/>
  <c r="I9" i="1"/>
  <c r="I11" i="1"/>
  <c r="H12" i="1"/>
  <c r="H8" i="1"/>
  <c r="I8" i="1"/>
  <c r="H10" i="1" l="1"/>
  <c r="G12" i="1"/>
  <c r="G8" i="1"/>
  <c r="H9" i="1"/>
  <c r="H11" i="1"/>
  <c r="G10" i="1"/>
  <c r="G11" i="1"/>
  <c r="G9" i="1"/>
</calcChain>
</file>

<file path=xl/sharedStrings.xml><?xml version="1.0" encoding="utf-8"?>
<sst xmlns="http://schemas.openxmlformats.org/spreadsheetml/2006/main" count="157" uniqueCount="41">
  <si>
    <t xml:space="preserve">IN-MIGRATION </t>
  </si>
  <si>
    <t>NET Migration (IN-OUT)</t>
  </si>
  <si>
    <t xml:space="preserve"> ESTIMATE</t>
  </si>
  <si>
    <t>(+/-) MOE</t>
  </si>
  <si>
    <t>PERCENT</t>
  </si>
  <si>
    <t>Population 16 years and over</t>
  </si>
  <si>
    <t>* Total migration is the sum of interstate and intra state and foreign migration</t>
  </si>
  <si>
    <t xml:space="preserve">Employment Status of Migrants, 2008 to 2012 (Foreign Migration)*  </t>
  </si>
  <si>
    <t>Employment Status of Migrants, 2008 to 2012 (Total Migration)*</t>
  </si>
  <si>
    <t>Employment Status of Migrants, 2008 to 2012 (Intra State Migration)*</t>
  </si>
  <si>
    <t>Employment Status of Migrants, 2008 to 2012 (Interstate Migration)*</t>
  </si>
  <si>
    <t>Source: 2008 to 2012 American Community Survey. Prepared by the Maryland Department of Planning.</t>
  </si>
  <si>
    <t>Employment Status:</t>
  </si>
  <si>
    <t>In labor force, employed civilian</t>
  </si>
  <si>
    <t>In labor force, unemployed</t>
  </si>
  <si>
    <t>In labor force, in Armed Forces</t>
  </si>
  <si>
    <t>Not in Labor force</t>
  </si>
  <si>
    <t xml:space="preserve">In Management, business, science, and arts </t>
  </si>
  <si>
    <t>In Service occupations</t>
  </si>
  <si>
    <t>In Sale and office occupations</t>
  </si>
  <si>
    <t>In Natural resources, construction, and maintenance</t>
  </si>
  <si>
    <t>In Production, transportation, and material moving</t>
  </si>
  <si>
    <t>Last worked 1 to 5 years ago</t>
  </si>
  <si>
    <t>Last worked over 5 years ago or never worked</t>
  </si>
  <si>
    <t>Work Status:</t>
  </si>
  <si>
    <t>Worked 50 to 52 weeks in the past 12 months and
     usually worked 35 or more hours per week</t>
  </si>
  <si>
    <t>Worked 50 to 52 weeks in the past 12 months and
     usually worked less than 35 hours per week</t>
  </si>
  <si>
    <t>Worked 1 to 49 weeks in the past 12 months and
     usually worked 35 or more hours per week</t>
  </si>
  <si>
    <t>Worked 1 to 49 weeks in the past 12 months and
     usually worked less than 35 hours per week</t>
  </si>
  <si>
    <t>OUT-MIGRATION**</t>
  </si>
  <si>
    <t>In Military specific****</t>
  </si>
  <si>
    <t>**** Military specific occupations are only for Armed Forces that could not be classified in an existing civilian occupation.</t>
  </si>
  <si>
    <t>*** Sum of migrants by occupation status will not equal sum of migrants by employment and work status because of suppressed data.</t>
  </si>
  <si>
    <t>* Intra state migration measures the county-to-county migration within Maryland</t>
  </si>
  <si>
    <t>* Interstate migration measures the migration between Maryland and all other states.</t>
  </si>
  <si>
    <t>* Foreign out migration only captures migration from Maryland to Puerto Rico. No county specific data is available.</t>
  </si>
  <si>
    <t xml:space="preserve">OUT-MIGRATION </t>
  </si>
  <si>
    <t>** Out migration totals under report estimated out migration because of suppressed Outflows. Net migration totals (In migration minus Out migration) also do not include these
      suppressed outflows.</t>
  </si>
  <si>
    <t>** Out migration totals under report estimated out migration because of suppressed outflows. Net migration totals (In migration minus Out migration) also do not include these
      suppressed outflows.</t>
  </si>
  <si>
    <t>Charles County</t>
  </si>
  <si>
    <t>Occupation Status:***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</si>
</sst>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63">
    <xf numFmtId="0" fontId="0" fillId="0" borderId="0" xfId="0"/>
    <xf numFmtId="0" fontId="0" fillId="0" borderId="0" xfId="0"/>
    <xf numFmtId="0" fontId="7" fillId="0" borderId="0" xfId="0" applyFont="1"/>
    <xf numFmtId="0" fontId="0" fillId="0" borderId="0" xfId="0" applyBorder="1"/>
    <xf numFmtId="0" fontId="5" fillId="0" borderId="2" xfId="0" applyFont="1" applyBorder="1" applyAlignment="1">
      <alignment horizontal="right"/>
    </xf>
    <xf numFmtId="0" fontId="0" fillId="0" borderId="0" xfId="0"/>
    <xf numFmtId="3" fontId="0" fillId="0" borderId="0" xfId="0" applyNumberFormat="1"/>
    <xf numFmtId="49" fontId="6" fillId="0" borderId="0" xfId="9" applyNumberFormat="1" applyFont="1" applyFill="1" applyBorder="1"/>
    <xf numFmtId="0" fontId="0" fillId="0" borderId="6" xfId="0" applyBorder="1"/>
    <xf numFmtId="0" fontId="6" fillId="0" borderId="0" xfId="9" applyFont="1" applyFill="1" applyBorder="1" applyAlignment="1">
      <alignment horizontal="left"/>
    </xf>
    <xf numFmtId="0" fontId="10" fillId="0" borderId="0" xfId="0" applyFont="1"/>
    <xf numFmtId="0" fontId="0" fillId="0" borderId="9" xfId="0" applyBorder="1"/>
    <xf numFmtId="0" fontId="11" fillId="0" borderId="2" xfId="9" applyFont="1" applyBorder="1"/>
    <xf numFmtId="0" fontId="11" fillId="0" borderId="0" xfId="9" applyFont="1" applyBorder="1" applyAlignment="1">
      <alignment horizontal="right"/>
    </xf>
    <xf numFmtId="0" fontId="11" fillId="0" borderId="1" xfId="9" applyFont="1" applyBorder="1" applyAlignment="1">
      <alignment horizontal="right"/>
    </xf>
    <xf numFmtId="0" fontId="12" fillId="0" borderId="2" xfId="9" applyFont="1" applyBorder="1"/>
    <xf numFmtId="3" fontId="12" fillId="0" borderId="2" xfId="9" applyNumberFormat="1" applyFont="1" applyBorder="1"/>
    <xf numFmtId="3" fontId="12" fillId="0" borderId="0" xfId="9" applyNumberFormat="1" applyFont="1" applyBorder="1"/>
    <xf numFmtId="164" fontId="12" fillId="0" borderId="1" xfId="16" applyNumberFormat="1" applyFont="1" applyBorder="1"/>
    <xf numFmtId="0" fontId="12" fillId="0" borderId="2" xfId="9" applyFont="1" applyBorder="1" applyAlignment="1">
      <alignment horizontal="left" wrapText="1" indent="1"/>
    </xf>
    <xf numFmtId="0" fontId="12" fillId="0" borderId="2" xfId="9" applyFont="1" applyBorder="1" applyAlignment="1">
      <alignment horizontal="left" indent="1"/>
    </xf>
    <xf numFmtId="0" fontId="4" fillId="0" borderId="2" xfId="0" applyFont="1" applyBorder="1"/>
    <xf numFmtId="3" fontId="12" fillId="0" borderId="1" xfId="9" applyNumberFormat="1" applyFont="1" applyBorder="1"/>
    <xf numFmtId="0" fontId="4" fillId="0" borderId="1" xfId="0" applyFont="1" applyBorder="1"/>
    <xf numFmtId="0" fontId="12" fillId="0" borderId="3" xfId="9" applyFont="1" applyBorder="1" applyAlignment="1">
      <alignment horizontal="left" wrapText="1" indent="1"/>
    </xf>
    <xf numFmtId="3" fontId="12" fillId="0" borderId="3" xfId="9" applyNumberFormat="1" applyFont="1" applyBorder="1"/>
    <xf numFmtId="3" fontId="12" fillId="0" borderId="4" xfId="9" applyNumberFormat="1" applyFont="1" applyBorder="1"/>
    <xf numFmtId="164" fontId="12" fillId="0" borderId="5" xfId="16" applyNumberFormat="1" applyFont="1" applyBorder="1"/>
    <xf numFmtId="3" fontId="12" fillId="0" borderId="5" xfId="9" applyNumberFormat="1" applyFont="1" applyBorder="1"/>
    <xf numFmtId="0" fontId="4" fillId="0" borderId="0" xfId="0" applyFont="1" applyBorder="1"/>
    <xf numFmtId="0" fontId="11" fillId="0" borderId="10" xfId="9" applyFont="1" applyBorder="1"/>
    <xf numFmtId="0" fontId="12" fillId="0" borderId="10" xfId="9" applyFont="1" applyBorder="1"/>
    <xf numFmtId="0" fontId="12" fillId="0" borderId="10" xfId="9" applyFont="1" applyBorder="1" applyAlignment="1">
      <alignment horizontal="left" wrapText="1" indent="1"/>
    </xf>
    <xf numFmtId="0" fontId="12" fillId="0" borderId="10" xfId="9" applyFont="1" applyBorder="1" applyAlignment="1">
      <alignment horizontal="left" indent="1"/>
    </xf>
    <xf numFmtId="3" fontId="12" fillId="0" borderId="2" xfId="0" applyNumberFormat="1" applyFont="1" applyBorder="1" applyAlignment="1">
      <alignment horizontal="right"/>
    </xf>
    <xf numFmtId="37" fontId="12" fillId="0" borderId="1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12" fillId="0" borderId="11" xfId="9" applyFont="1" applyBorder="1" applyAlignment="1">
      <alignment horizontal="left" wrapText="1" indent="1"/>
    </xf>
    <xf numFmtId="0" fontId="0" fillId="0" borderId="7" xfId="0" applyBorder="1"/>
    <xf numFmtId="0" fontId="0" fillId="0" borderId="0" xfId="0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0" fontId="9" fillId="0" borderId="6" xfId="9" applyFont="1" applyBorder="1" applyAlignment="1">
      <alignment horizontal="center"/>
    </xf>
    <xf numFmtId="0" fontId="9" fillId="0" borderId="7" xfId="9" applyFont="1" applyBorder="1" applyAlignment="1">
      <alignment horizontal="center"/>
    </xf>
    <xf numFmtId="0" fontId="9" fillId="0" borderId="8" xfId="9" applyFont="1" applyBorder="1" applyAlignment="1">
      <alignment horizontal="center"/>
    </xf>
    <xf numFmtId="0" fontId="9" fillId="0" borderId="0" xfId="4" applyFont="1" applyAlignment="1">
      <alignment horizontal="center"/>
    </xf>
    <xf numFmtId="0" fontId="6" fillId="0" borderId="0" xfId="9" applyFont="1" applyFill="1" applyBorder="1" applyAlignment="1">
      <alignment horizontal="left" wrapText="1"/>
    </xf>
    <xf numFmtId="0" fontId="8" fillId="0" borderId="0" xfId="4" applyFont="1" applyAlignment="1">
      <alignment horizontal="center"/>
    </xf>
    <xf numFmtId="0" fontId="9" fillId="0" borderId="0" xfId="5" applyFont="1" applyAlignment="1">
      <alignment horizontal="center"/>
    </xf>
  </cellXfs>
  <cellStyles count="19">
    <cellStyle name="Normal" xfId="0" builtinId="0"/>
    <cellStyle name="Normal 2" xfId="1"/>
    <cellStyle name="Normal 2 2" xfId="2"/>
    <cellStyle name="Normal 2 2 2" xfId="3"/>
    <cellStyle name="Normal 2 3" xfId="4"/>
    <cellStyle name="Normal 2 3 2" xfId="5"/>
    <cellStyle name="Normal 2 4" xfId="6"/>
    <cellStyle name="Normal 2 5" xfId="7"/>
    <cellStyle name="Normal 3" xfId="8"/>
    <cellStyle name="Normal 3 2" xfId="9"/>
    <cellStyle name="Normal 3 3" xfId="10"/>
    <cellStyle name="Normal 3 4" xfId="18"/>
    <cellStyle name="Normal 4" xfId="11"/>
    <cellStyle name="Normal 4 2" xfId="12"/>
    <cellStyle name="Normal 4 2 2" xfId="13"/>
    <cellStyle name="Normal 4 3" xfId="14"/>
    <cellStyle name="Normal 4 4" xfId="15"/>
    <cellStyle name="Percent" xfId="16" builtinId="5"/>
    <cellStyle name="Percent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36"/>
  <sheetViews>
    <sheetView tabSelected="1" zoomScale="80" zoomScaleNormal="80" workbookViewId="0">
      <selection activeCell="A3" sqref="A3"/>
    </sheetView>
  </sheetViews>
  <sheetFormatPr defaultRowHeight="14.4" x14ac:dyDescent="0.3"/>
  <cols>
    <col min="1" max="1" width="48" customWidth="1"/>
    <col min="2" max="2" width="13.5546875" customWidth="1"/>
    <col min="3" max="4" width="10.6640625" customWidth="1"/>
    <col min="5" max="5" width="13.5546875" customWidth="1"/>
    <col min="6" max="7" width="10.6640625" customWidth="1"/>
    <col min="8" max="8" width="13.5546875" customWidth="1"/>
    <col min="9" max="9" width="10.6640625" customWidth="1"/>
  </cols>
  <sheetData>
    <row r="3" spans="1:11" ht="15.6" x14ac:dyDescent="0.3">
      <c r="A3" s="2" t="s">
        <v>39</v>
      </c>
      <c r="B3" s="59" t="s">
        <v>8</v>
      </c>
      <c r="C3" s="59"/>
      <c r="D3" s="59"/>
      <c r="E3" s="59"/>
      <c r="F3" s="59"/>
      <c r="G3" s="59"/>
      <c r="H3" s="59"/>
      <c r="I3" s="59"/>
    </row>
    <row r="4" spans="1:11" x14ac:dyDescent="0.3">
      <c r="A4" s="3"/>
      <c r="B4" s="3"/>
      <c r="C4" s="3"/>
      <c r="D4" s="3"/>
      <c r="E4" s="3"/>
      <c r="F4" s="3"/>
      <c r="G4" s="3"/>
      <c r="H4" s="3"/>
      <c r="I4" s="3"/>
    </row>
    <row r="5" spans="1:11" ht="15.6" x14ac:dyDescent="0.3">
      <c r="A5" s="8"/>
      <c r="B5" s="56" t="s">
        <v>0</v>
      </c>
      <c r="C5" s="57"/>
      <c r="D5" s="58"/>
      <c r="E5" s="56" t="s">
        <v>29</v>
      </c>
      <c r="F5" s="57"/>
      <c r="G5" s="58"/>
      <c r="H5" s="56" t="s">
        <v>1</v>
      </c>
      <c r="I5" s="58"/>
      <c r="K5" s="6"/>
    </row>
    <row r="6" spans="1:11" x14ac:dyDescent="0.3">
      <c r="A6" s="12" t="s">
        <v>12</v>
      </c>
      <c r="B6" s="4" t="s">
        <v>2</v>
      </c>
      <c r="C6" s="13" t="s">
        <v>3</v>
      </c>
      <c r="D6" s="14" t="s">
        <v>4</v>
      </c>
      <c r="E6" s="4" t="s">
        <v>2</v>
      </c>
      <c r="F6" s="13" t="s">
        <v>3</v>
      </c>
      <c r="G6" s="14" t="s">
        <v>4</v>
      </c>
      <c r="H6" s="4" t="s">
        <v>2</v>
      </c>
      <c r="I6" s="14" t="s">
        <v>3</v>
      </c>
      <c r="K6" s="6"/>
    </row>
    <row r="7" spans="1:11" s="5" customFormat="1" x14ac:dyDescent="0.3">
      <c r="A7" s="12"/>
      <c r="B7" s="4"/>
      <c r="C7" s="13"/>
      <c r="D7" s="14"/>
      <c r="E7" s="4"/>
      <c r="F7" s="13"/>
      <c r="G7" s="14"/>
      <c r="H7" s="4"/>
      <c r="I7" s="14"/>
      <c r="K7" s="6"/>
    </row>
    <row r="8" spans="1:11" x14ac:dyDescent="0.3">
      <c r="A8" s="15" t="s">
        <v>5</v>
      </c>
      <c r="B8" s="16">
        <f>Intra!B8+Inter!B8+Foreign!B8</f>
        <v>5874</v>
      </c>
      <c r="C8" s="17">
        <f>((SQRT((Intra!C8/1.645)^2+(Inter!C8/1.645)^2+(Foreign!C8/1.645)^2))*1.645)</f>
        <v>687.93240947058166</v>
      </c>
      <c r="D8" s="18">
        <f t="shared" ref="D8:D12" si="0">B8/B$8</f>
        <v>1</v>
      </c>
      <c r="E8" s="16">
        <f>Intra!E8+Inter!E8+Foreign!E8</f>
        <v>4275</v>
      </c>
      <c r="F8" s="17">
        <f>((SQRT((Intra!F8/1.645)^2+(Inter!F8/1.645)^2+(Foreign!F8/1.645)^2))*1.645)</f>
        <v>603.5279612412337</v>
      </c>
      <c r="G8" s="18">
        <f>E8/E$8</f>
        <v>1</v>
      </c>
      <c r="H8" s="16">
        <f>Intra!H8+Inter!H8+Foreign!H8</f>
        <v>1599</v>
      </c>
      <c r="I8" s="22">
        <f>((SQRT((Intra!I8/1.645)^2+(Inter!I8/1.645)^2+(Foreign!I8/1.645)^2))*1.645)</f>
        <v>915.14862180959449</v>
      </c>
      <c r="K8" s="6"/>
    </row>
    <row r="9" spans="1:11" x14ac:dyDescent="0.3">
      <c r="A9" s="19" t="s">
        <v>13</v>
      </c>
      <c r="B9" s="16">
        <f>Intra!B9+Inter!B9+Foreign!B9</f>
        <v>3649</v>
      </c>
      <c r="C9" s="17">
        <f>((SQRT((Intra!C9/1.645)^2+(Inter!C9/1.645)^2+(Foreign!C9/1.645)^2))*1.645)</f>
        <v>588.39442553443689</v>
      </c>
      <c r="D9" s="18">
        <f t="shared" si="0"/>
        <v>0.62121212121212122</v>
      </c>
      <c r="E9" s="16">
        <f>Intra!E9+Inter!E9+Foreign!E9</f>
        <v>2634</v>
      </c>
      <c r="F9" s="17">
        <f>((SQRT((Intra!F9/1.645)^2+(Inter!F9/1.645)^2+(Foreign!F9/1.645)^2))*1.645)</f>
        <v>511.31105992340906</v>
      </c>
      <c r="G9" s="18">
        <f>E9/E$8</f>
        <v>0.61614035087719299</v>
      </c>
      <c r="H9" s="16">
        <f>Intra!H9+Inter!H9+Foreign!H9</f>
        <v>1015</v>
      </c>
      <c r="I9" s="22">
        <f>((SQRT((Intra!I9/1.645)^2+(Inter!I9/1.645)^2+(Foreign!I9/1.645)^2))*1.645)</f>
        <v>779.51715824605174</v>
      </c>
      <c r="K9" s="6"/>
    </row>
    <row r="10" spans="1:11" x14ac:dyDescent="0.3">
      <c r="A10" s="19" t="s">
        <v>14</v>
      </c>
      <c r="B10" s="16">
        <f>Intra!B10+Inter!B10+Foreign!B10</f>
        <v>304</v>
      </c>
      <c r="C10" s="17">
        <f>((SQRT((Intra!C10/1.645)^2+(Inter!C10/1.645)^2+(Foreign!C10/1.645)^2))*1.645)</f>
        <v>131.87873217467629</v>
      </c>
      <c r="D10" s="18">
        <f t="shared" si="0"/>
        <v>5.1753489955737149E-2</v>
      </c>
      <c r="E10" s="16">
        <f>Intra!E10+Inter!E10+Foreign!E10</f>
        <v>198</v>
      </c>
      <c r="F10" s="17">
        <f>((SQRT((Intra!F10/1.645)^2+(Inter!F10/1.645)^2+(Foreign!F10/1.645)^2))*1.645)</f>
        <v>95.989582768131655</v>
      </c>
      <c r="G10" s="18">
        <f>E10/E$8</f>
        <v>4.6315789473684213E-2</v>
      </c>
      <c r="H10" s="16">
        <f>Intra!H10+Inter!H10+Foreign!H10</f>
        <v>106</v>
      </c>
      <c r="I10" s="22">
        <f>((SQRT((Intra!I10/1.645)^2+(Inter!I10/1.645)^2+(Foreign!I10/1.645)^2))*1.645)</f>
        <v>163.11345744603659</v>
      </c>
      <c r="K10" s="6"/>
    </row>
    <row r="11" spans="1:11" x14ac:dyDescent="0.3">
      <c r="A11" s="19" t="s">
        <v>15</v>
      </c>
      <c r="B11" s="16">
        <f>Intra!B11+Inter!B11+Foreign!B11</f>
        <v>267</v>
      </c>
      <c r="C11" s="17">
        <f>((SQRT((Intra!C11/1.645)^2+(Inter!C11/1.645)^2+(Foreign!C11/1.645)^2))*1.645)</f>
        <v>111.7989266495882</v>
      </c>
      <c r="D11" s="18">
        <f t="shared" si="0"/>
        <v>4.5454545454545456E-2</v>
      </c>
      <c r="E11" s="16">
        <f>Intra!E11+Inter!E11+Foreign!E11</f>
        <v>87</v>
      </c>
      <c r="F11" s="17">
        <f>((SQRT((Intra!F11/1.645)^2+(Inter!F11/1.645)^2+(Foreign!F11/1.645)^2))*1.645)</f>
        <v>61.008196170678573</v>
      </c>
      <c r="G11" s="18">
        <f>E11/E$8</f>
        <v>2.0350877192982456E-2</v>
      </c>
      <c r="H11" s="16">
        <f>Intra!H11+Inter!H11+Foreign!H11</f>
        <v>180</v>
      </c>
      <c r="I11" s="22">
        <f>((SQRT((Intra!I11/1.645)^2+(Inter!I11/1.645)^2+(Foreign!I11/1.645)^2))*1.645)</f>
        <v>127.36168968728391</v>
      </c>
      <c r="K11" s="6"/>
    </row>
    <row r="12" spans="1:11" s="1" customFormat="1" x14ac:dyDescent="0.3">
      <c r="A12" s="20" t="s">
        <v>16</v>
      </c>
      <c r="B12" s="16">
        <f>Intra!B12+Inter!B12+Foreign!B12</f>
        <v>1654</v>
      </c>
      <c r="C12" s="17">
        <f>((SQRT((Intra!C12/1.645)^2+(Inter!C12/1.645)^2+(Foreign!C12/1.645)^2))*1.645)</f>
        <v>311.69215582045052</v>
      </c>
      <c r="D12" s="18">
        <f t="shared" si="0"/>
        <v>0.28157984337759617</v>
      </c>
      <c r="E12" s="16">
        <f>Intra!E12+Inter!E12+Foreign!E12</f>
        <v>1356</v>
      </c>
      <c r="F12" s="17">
        <f>((SQRT((Intra!F12/1.645)^2+(Inter!F12/1.645)^2+(Foreign!F12/1.645)^2))*1.645)</f>
        <v>299.78492290307065</v>
      </c>
      <c r="G12" s="18">
        <f>E12/E$8</f>
        <v>0.31719298245614036</v>
      </c>
      <c r="H12" s="16">
        <f>Intra!H12+Inter!H12+Foreign!H12</f>
        <v>298</v>
      </c>
      <c r="I12" s="22">
        <f>((SQRT((Intra!I12/1.645)^2+(Inter!I12/1.645)^2+(Foreign!I12/1.645)^2))*1.645)</f>
        <v>432.46155898530452</v>
      </c>
      <c r="K12" s="6"/>
    </row>
    <row r="13" spans="1:11" x14ac:dyDescent="0.3">
      <c r="A13" s="21"/>
      <c r="B13" s="16"/>
      <c r="C13" s="17"/>
      <c r="D13" s="22"/>
      <c r="E13" s="16"/>
      <c r="F13" s="17"/>
      <c r="G13" s="22"/>
      <c r="H13" s="16"/>
      <c r="I13" s="22"/>
    </row>
    <row r="14" spans="1:11" s="5" customFormat="1" x14ac:dyDescent="0.3">
      <c r="A14" s="12" t="s">
        <v>40</v>
      </c>
      <c r="B14" s="4"/>
      <c r="C14" s="13"/>
      <c r="D14" s="14"/>
      <c r="E14" s="4"/>
      <c r="F14" s="13"/>
      <c r="G14" s="14"/>
      <c r="H14" s="4"/>
      <c r="I14" s="14"/>
    </row>
    <row r="15" spans="1:11" x14ac:dyDescent="0.3">
      <c r="A15" s="15" t="s">
        <v>5</v>
      </c>
      <c r="B15" s="16">
        <f>Intra!B15+Inter!B15+Foreign!B15</f>
        <v>4892</v>
      </c>
      <c r="C15" s="17">
        <f>((SQRT((Intra!C15/1.645)^2+(Inter!C15/1.645)^2+(Foreign!C15/1.645)^2))*1.645)</f>
        <v>577.45389426342945</v>
      </c>
      <c r="D15" s="18">
        <f>B15/B$15</f>
        <v>1</v>
      </c>
      <c r="E15" s="16">
        <f>Intra!E15+Inter!E15+Foreign!E15</f>
        <v>3668</v>
      </c>
      <c r="F15" s="17">
        <f>((SQRT((Intra!F15/1.645)^2+(Inter!F15/1.645)^2+(Foreign!F15/1.645)^2))*1.645)</f>
        <v>509.72345443387235</v>
      </c>
      <c r="G15" s="18">
        <f>E15/E$15</f>
        <v>1</v>
      </c>
      <c r="H15" s="16">
        <f>Intra!H15+Inter!H15+Foreign!H15</f>
        <v>1224</v>
      </c>
      <c r="I15" s="22">
        <f>((SQRT((Intra!I15/1.645)^2+(Inter!I15/1.645)^2+(Foreign!I15/1.645)^2))*1.645)</f>
        <v>770.24087141620839</v>
      </c>
    </row>
    <row r="16" spans="1:11" x14ac:dyDescent="0.3">
      <c r="A16" s="19" t="s">
        <v>17</v>
      </c>
      <c r="B16" s="16">
        <f>Intra!B16+Inter!B16+Foreign!B16</f>
        <v>1839</v>
      </c>
      <c r="C16" s="17">
        <f>((SQRT((Intra!C16/1.645)^2+(Inter!C16/1.645)^2+(Foreign!C16/1.645)^2))*1.645)</f>
        <v>368.23633715319295</v>
      </c>
      <c r="D16" s="18">
        <f>B16/B$15</f>
        <v>0.37591986917416192</v>
      </c>
      <c r="E16" s="16">
        <f>Intra!E16+Inter!E16+Foreign!E16</f>
        <v>1321</v>
      </c>
      <c r="F16" s="17">
        <f>((SQRT((Intra!F16/1.645)^2+(Inter!F16/1.645)^2+(Foreign!F16/1.645)^2))*1.645)</f>
        <v>294.99830507987667</v>
      </c>
      <c r="G16" s="18">
        <f>E16/E$15</f>
        <v>0.36014176663031627</v>
      </c>
      <c r="H16" s="16">
        <f>Intra!H16+Inter!H16+Foreign!H16</f>
        <v>518</v>
      </c>
      <c r="I16" s="22">
        <f>((SQRT((Intra!I16/1.645)^2+(Inter!I16/1.645)^2+(Foreign!I16/1.645)^2))*1.645)</f>
        <v>471.82835862207349</v>
      </c>
    </row>
    <row r="17" spans="1:9" x14ac:dyDescent="0.3">
      <c r="A17" s="19" t="s">
        <v>18</v>
      </c>
      <c r="B17" s="16">
        <f>Intra!B17+Inter!B17+Foreign!B17</f>
        <v>750</v>
      </c>
      <c r="C17" s="17">
        <f>((SQRT((Intra!C17/1.645)^2+(Inter!C17/1.645)^2+(Foreign!C17/1.645)^2))*1.645)</f>
        <v>197.51202495038123</v>
      </c>
      <c r="D17" s="18">
        <f t="shared" ref="D17:D21" si="1">B17/B$15</f>
        <v>0.15331152902698283</v>
      </c>
      <c r="E17" s="16">
        <f>Intra!E17+Inter!E17+Foreign!E17</f>
        <v>626</v>
      </c>
      <c r="F17" s="17">
        <f>((SQRT((Intra!F17/1.645)^2+(Inter!F17/1.645)^2+(Foreign!F17/1.645)^2))*1.645)</f>
        <v>182.03296404772405</v>
      </c>
      <c r="G17" s="18">
        <f t="shared" ref="G17:G21" si="2">E17/E$15</f>
        <v>0.17066521264994547</v>
      </c>
      <c r="H17" s="16">
        <f>Intra!H17+Inter!H17+Foreign!H17</f>
        <v>124</v>
      </c>
      <c r="I17" s="22">
        <f>((SQRT((Intra!I17/1.645)^2+(Inter!I17/1.645)^2+(Foreign!I17/1.645)^2))*1.645)</f>
        <v>268.60193595728236</v>
      </c>
    </row>
    <row r="18" spans="1:9" x14ac:dyDescent="0.3">
      <c r="A18" s="19" t="s">
        <v>19</v>
      </c>
      <c r="B18" s="16">
        <f>Intra!B18+Inter!B18+Foreign!B18</f>
        <v>1245</v>
      </c>
      <c r="C18" s="17">
        <f>((SQRT((Intra!C18/1.645)^2+(Inter!C18/1.645)^2+(Foreign!C18/1.645)^2))*1.645)</f>
        <v>292.2738441941051</v>
      </c>
      <c r="D18" s="18">
        <f t="shared" si="1"/>
        <v>0.25449713818479147</v>
      </c>
      <c r="E18" s="16">
        <f>Intra!E18+Inter!E18+Foreign!E18</f>
        <v>1093</v>
      </c>
      <c r="F18" s="17">
        <f>((SQRT((Intra!F18/1.645)^2+(Inter!F18/1.645)^2+(Foreign!F18/1.645)^2))*1.645)</f>
        <v>336.49665674416451</v>
      </c>
      <c r="G18" s="18">
        <f t="shared" si="2"/>
        <v>0.29798255179934569</v>
      </c>
      <c r="H18" s="16">
        <f>Intra!H18+Inter!H18+Foreign!H18</f>
        <v>152</v>
      </c>
      <c r="I18" s="22">
        <f>((SQRT((Intra!I18/1.645)^2+(Inter!I18/1.645)^2+(Foreign!I18/1.645)^2))*1.645)</f>
        <v>445.70618124499919</v>
      </c>
    </row>
    <row r="19" spans="1:9" x14ac:dyDescent="0.3">
      <c r="A19" s="20" t="s">
        <v>20</v>
      </c>
      <c r="B19" s="16">
        <f>Intra!B19+Inter!B19+Foreign!B19</f>
        <v>481</v>
      </c>
      <c r="C19" s="17">
        <f>((SQRT((Intra!C19/1.645)^2+(Inter!C19/1.645)^2+(Foreign!C19/1.645)^2))*1.645)</f>
        <v>206.13830308799962</v>
      </c>
      <c r="D19" s="18">
        <f t="shared" si="1"/>
        <v>9.8323793949304988E-2</v>
      </c>
      <c r="E19" s="16">
        <f>Intra!E19+Inter!E19+Foreign!E19</f>
        <v>344</v>
      </c>
      <c r="F19" s="17">
        <f>((SQRT((Intra!F19/1.645)^2+(Inter!F19/1.645)^2+(Foreign!F19/1.645)^2))*1.645)</f>
        <v>115.86630226256467</v>
      </c>
      <c r="G19" s="18">
        <f t="shared" si="2"/>
        <v>9.3784078516902944E-2</v>
      </c>
      <c r="H19" s="16">
        <f>Intra!H19+Inter!H19+Foreign!H19</f>
        <v>137</v>
      </c>
      <c r="I19" s="22">
        <f>((SQRT((Intra!I19/1.645)^2+(Inter!I19/1.645)^2+(Foreign!I19/1.645)^2))*1.645)</f>
        <v>236.46987123098788</v>
      </c>
    </row>
    <row r="20" spans="1:9" x14ac:dyDescent="0.3">
      <c r="A20" s="20" t="s">
        <v>21</v>
      </c>
      <c r="B20" s="16">
        <f>Intra!B20+Inter!B20+Foreign!B20</f>
        <v>521</v>
      </c>
      <c r="C20" s="17">
        <f>((SQRT((Intra!C20/1.645)^2+(Inter!C20/1.645)^2+(Foreign!C20/1.645)^2))*1.645)</f>
        <v>167.42162345408076</v>
      </c>
      <c r="D20" s="18">
        <f t="shared" si="1"/>
        <v>0.10650040883074408</v>
      </c>
      <c r="E20" s="16">
        <f>Intra!E20+Inter!E20+Foreign!E20</f>
        <v>225</v>
      </c>
      <c r="F20" s="17">
        <f>((SQRT((Intra!F20/1.645)^2+(Inter!F20/1.645)^2+(Foreign!F20/1.645)^2))*1.645)</f>
        <v>101.41991914806479</v>
      </c>
      <c r="G20" s="18">
        <f t="shared" si="2"/>
        <v>6.1341330425299892E-2</v>
      </c>
      <c r="H20" s="16">
        <f>Intra!H20+Inter!H20+Foreign!H20</f>
        <v>296</v>
      </c>
      <c r="I20" s="22">
        <f>((SQRT((Intra!I20/1.645)^2+(Inter!I20/1.645)^2+(Foreign!I20/1.645)^2))*1.645)</f>
        <v>195.74473172987314</v>
      </c>
    </row>
    <row r="21" spans="1:9" x14ac:dyDescent="0.3">
      <c r="A21" s="20" t="s">
        <v>30</v>
      </c>
      <c r="B21" s="16">
        <f>Intra!B21+Inter!B21+Foreign!B21</f>
        <v>56</v>
      </c>
      <c r="C21" s="17">
        <f>((SQRT((Intra!C21/1.645)^2+(Inter!C21/1.645)^2+(Foreign!C21/1.645)^2))*1.645)</f>
        <v>53.823786563191554</v>
      </c>
      <c r="D21" s="18">
        <f t="shared" si="1"/>
        <v>1.1447260834014717E-2</v>
      </c>
      <c r="E21" s="16">
        <f>Intra!E21+Inter!E21+Foreign!E21</f>
        <v>59</v>
      </c>
      <c r="F21" s="17">
        <f>((SQRT((Intra!F21/1.645)^2+(Inter!F21/1.645)^2+(Foreign!F21/1.645)^2))*1.645)</f>
        <v>52.124850119688588</v>
      </c>
      <c r="G21" s="18">
        <f t="shared" si="2"/>
        <v>1.608505997818975E-2</v>
      </c>
      <c r="H21" s="16">
        <f>Intra!H21+Inter!H21+Foreign!H21</f>
        <v>-3</v>
      </c>
      <c r="I21" s="22">
        <f>((SQRT((Intra!I21/1.645)^2+(Inter!I21/1.645)^2+(Foreign!I21/1.645)^2))*1.645)</f>
        <v>74.926630779716746</v>
      </c>
    </row>
    <row r="22" spans="1:9" x14ac:dyDescent="0.3">
      <c r="A22" s="21"/>
      <c r="B22" s="21"/>
      <c r="C22" s="29"/>
      <c r="D22" s="23"/>
      <c r="E22" s="21"/>
      <c r="F22" s="29"/>
      <c r="G22" s="23"/>
      <c r="H22" s="21"/>
      <c r="I22" s="23"/>
    </row>
    <row r="23" spans="1:9" x14ac:dyDescent="0.3">
      <c r="A23" s="12" t="s">
        <v>24</v>
      </c>
      <c r="B23" s="4"/>
      <c r="C23" s="13"/>
      <c r="D23" s="14"/>
      <c r="E23" s="4"/>
      <c r="F23" s="13"/>
      <c r="G23" s="14"/>
      <c r="H23" s="4"/>
      <c r="I23" s="14"/>
    </row>
    <row r="24" spans="1:9" x14ac:dyDescent="0.3">
      <c r="A24" s="15" t="s">
        <v>5</v>
      </c>
      <c r="B24" s="16">
        <f>Intra!B24+Inter!B24+Foreign!B24</f>
        <v>5874</v>
      </c>
      <c r="C24" s="17">
        <f>((SQRT((Intra!C24/1.645)^2+(Inter!C24/1.645)^2+(Foreign!C24/1.645)^2))*1.645)</f>
        <v>662.66809188310856</v>
      </c>
      <c r="D24" s="18">
        <f>B24/B$24</f>
        <v>1</v>
      </c>
      <c r="E24" s="16">
        <f>Intra!E24+Inter!E24+Foreign!E24</f>
        <v>4275</v>
      </c>
      <c r="F24" s="17">
        <f>((SQRT((Intra!F24/1.645)^2+(Inter!F24/1.645)^2+(Foreign!F24/1.645)^2))*1.645)</f>
        <v>560.62108415577814</v>
      </c>
      <c r="G24" s="18">
        <f>E24/E$24</f>
        <v>1</v>
      </c>
      <c r="H24" s="16">
        <f>Intra!H24+Inter!H24+Foreign!H24</f>
        <v>1599</v>
      </c>
      <c r="I24" s="22">
        <f>((SQRT((Intra!I24/1.645)^2+(Inter!I24/1.645)^2+(Foreign!I24/1.645)^2))*1.645)</f>
        <v>868.00057603667528</v>
      </c>
    </row>
    <row r="25" spans="1:9" ht="28.8" x14ac:dyDescent="0.3">
      <c r="A25" s="19" t="s">
        <v>25</v>
      </c>
      <c r="B25" s="16">
        <f>Intra!B25+Inter!B25+Foreign!B25</f>
        <v>3080</v>
      </c>
      <c r="C25" s="17">
        <f>((SQRT((Intra!C25/1.645)^2+(Inter!C25/1.645)^2+(Foreign!C25/1.645)^2))*1.645)</f>
        <v>523.0372835659042</v>
      </c>
      <c r="D25" s="18">
        <f t="shared" ref="D25:D30" si="3">B25/B$24</f>
        <v>0.52434456928838946</v>
      </c>
      <c r="E25" s="16">
        <f>Intra!E25+Inter!E25+Foreign!E25</f>
        <v>1859</v>
      </c>
      <c r="F25" s="17">
        <f>((SQRT((Intra!F25/1.645)^2+(Inter!F25/1.645)^2+(Foreign!F25/1.645)^2))*1.645)</f>
        <v>354.53772718851798</v>
      </c>
      <c r="G25" s="18">
        <f t="shared" ref="G25:G30" si="4">E25/E$24</f>
        <v>0.43485380116959066</v>
      </c>
      <c r="H25" s="16">
        <f>Intra!H25+Inter!H25+Foreign!H25</f>
        <v>1221</v>
      </c>
      <c r="I25" s="22">
        <f>((SQRT((Intra!I25/1.645)^2+(Inter!I25/1.645)^2+(Foreign!I25/1.645)^2))*1.645)</f>
        <v>631.87419633974605</v>
      </c>
    </row>
    <row r="26" spans="1:9" ht="28.8" x14ac:dyDescent="0.3">
      <c r="A26" s="19" t="s">
        <v>26</v>
      </c>
      <c r="B26" s="16">
        <f>Intra!B26+Inter!B26+Foreign!B26</f>
        <v>317</v>
      </c>
      <c r="C26" s="17">
        <f>((SQRT((Intra!C26/1.645)^2+(Inter!C26/1.645)^2+(Foreign!C26/1.645)^2))*1.645)</f>
        <v>148.2733961302566</v>
      </c>
      <c r="D26" s="18">
        <f t="shared" si="3"/>
        <v>5.3966632618318008E-2</v>
      </c>
      <c r="E26" s="16">
        <f>Intra!E26+Inter!E26+Foreign!E26</f>
        <v>284</v>
      </c>
      <c r="F26" s="17">
        <f>((SQRT((Intra!F26/1.645)^2+(Inter!F26/1.645)^2+(Foreign!F26/1.645)^2))*1.645)</f>
        <v>142.3832855359083</v>
      </c>
      <c r="G26" s="18">
        <f t="shared" si="4"/>
        <v>6.6432748538011691E-2</v>
      </c>
      <c r="H26" s="16">
        <f>Intra!H26+Inter!H26+Foreign!H26</f>
        <v>33</v>
      </c>
      <c r="I26" s="22">
        <f>((SQRT((Intra!I26/1.645)^2+(Inter!I26/1.645)^2+(Foreign!I26/1.645)^2))*1.645)</f>
        <v>205.56750716005675</v>
      </c>
    </row>
    <row r="27" spans="1:9" ht="28.8" x14ac:dyDescent="0.3">
      <c r="A27" s="19" t="s">
        <v>27</v>
      </c>
      <c r="B27" s="16">
        <f>Intra!B27+Inter!B27+Foreign!B27</f>
        <v>770</v>
      </c>
      <c r="C27" s="17">
        <f>((SQRT((Intra!C27/1.645)^2+(Inter!C27/1.645)^2+(Foreign!C27/1.645)^2))*1.645)</f>
        <v>214.55302374937528</v>
      </c>
      <c r="D27" s="18">
        <f t="shared" si="3"/>
        <v>0.13108614232209737</v>
      </c>
      <c r="E27" s="16">
        <f>Intra!E27+Inter!E27+Foreign!E27</f>
        <v>452</v>
      </c>
      <c r="F27" s="17">
        <f>((SQRT((Intra!F27/1.645)^2+(Inter!F27/1.645)^2+(Foreign!F27/1.645)^2))*1.645)</f>
        <v>148.18232013300371</v>
      </c>
      <c r="G27" s="18">
        <f t="shared" si="4"/>
        <v>0.10573099415204679</v>
      </c>
      <c r="H27" s="16">
        <f>Intra!H27+Inter!H27+Foreign!H27</f>
        <v>318</v>
      </c>
      <c r="I27" s="22">
        <f>((SQRT((Intra!I27/1.645)^2+(Inter!I27/1.645)^2+(Foreign!I27/1.645)^2))*1.645)</f>
        <v>260.75083892482496</v>
      </c>
    </row>
    <row r="28" spans="1:9" ht="28.8" x14ac:dyDescent="0.3">
      <c r="A28" s="19" t="s">
        <v>28</v>
      </c>
      <c r="B28" s="16">
        <f>Intra!B28+Inter!B28+Foreign!B28</f>
        <v>310</v>
      </c>
      <c r="C28" s="17">
        <f>((SQRT((Intra!C28/1.645)^2+(Inter!C28/1.645)^2+(Foreign!C28/1.645)^2))*1.645)</f>
        <v>119.95832609702421</v>
      </c>
      <c r="D28" s="18">
        <f t="shared" si="3"/>
        <v>5.2774940415389854E-2</v>
      </c>
      <c r="E28" s="16">
        <f>Intra!E28+Inter!E28+Foreign!E28</f>
        <v>708</v>
      </c>
      <c r="F28" s="17">
        <f>((SQRT((Intra!F28/1.645)^2+(Inter!F28/1.645)^2+(Foreign!F28/1.645)^2))*1.645)</f>
        <v>294.47240957346071</v>
      </c>
      <c r="G28" s="18">
        <f t="shared" si="4"/>
        <v>0.1656140350877193</v>
      </c>
      <c r="H28" s="16">
        <f>Intra!H28+Inter!H28+Foreign!H28</f>
        <v>-398</v>
      </c>
      <c r="I28" s="22">
        <f>((SQRT((Intra!I28/1.645)^2+(Inter!I28/1.645)^2+(Foreign!I28/1.645)^2))*1.645)</f>
        <v>317.9685519041152</v>
      </c>
    </row>
    <row r="29" spans="1:9" x14ac:dyDescent="0.3">
      <c r="A29" s="19" t="s">
        <v>22</v>
      </c>
      <c r="B29" s="16">
        <f>Intra!B29+Inter!B29+Foreign!B29</f>
        <v>423</v>
      </c>
      <c r="C29" s="17">
        <f>((SQRT((Intra!C29/1.645)^2+(Inter!C29/1.645)^2+(Foreign!C29/1.645)^2))*1.645)</f>
        <v>149.93331851193048</v>
      </c>
      <c r="D29" s="18">
        <f t="shared" si="3"/>
        <v>7.2012257405515839E-2</v>
      </c>
      <c r="E29" s="16">
        <f>Intra!E29+Inter!E29+Foreign!E29</f>
        <v>401</v>
      </c>
      <c r="F29" s="17">
        <f>((SQRT((Intra!F29/1.645)^2+(Inter!F29/1.645)^2+(Foreign!F29/1.645)^2))*1.645)</f>
        <v>145.22052196573318</v>
      </c>
      <c r="G29" s="18">
        <f t="shared" si="4"/>
        <v>9.3801169590643274E-2</v>
      </c>
      <c r="H29" s="16">
        <f>Intra!H29+Inter!H29+Foreign!H29</f>
        <v>22</v>
      </c>
      <c r="I29" s="22">
        <f>((SQRT((Intra!I29/1.645)^2+(Inter!I29/1.645)^2+(Foreign!I29/1.645)^2))*1.645)</f>
        <v>208.73188544158745</v>
      </c>
    </row>
    <row r="30" spans="1:9" x14ac:dyDescent="0.3">
      <c r="A30" s="24" t="s">
        <v>23</v>
      </c>
      <c r="B30" s="25">
        <f>Intra!B30+Inter!B30+Foreign!B30</f>
        <v>974</v>
      </c>
      <c r="C30" s="26">
        <f>((SQRT((Intra!C30/1.645)^2+(Inter!C30/1.645)^2+(Foreign!C30/1.645)^2))*1.645)</f>
        <v>246.31889899071896</v>
      </c>
      <c r="D30" s="27">
        <f t="shared" si="3"/>
        <v>0.1658154579502894</v>
      </c>
      <c r="E30" s="25">
        <f>Intra!E30+Inter!E30+Foreign!E30</f>
        <v>571</v>
      </c>
      <c r="F30" s="26">
        <f>((SQRT((Intra!F30/1.645)^2+(Inter!F30/1.645)^2+(Foreign!F30/1.645)^2))*1.645)</f>
        <v>196.37973418863771</v>
      </c>
      <c r="G30" s="27">
        <f t="shared" si="4"/>
        <v>0.13356725146198831</v>
      </c>
      <c r="H30" s="25">
        <f>Intra!H30+Inter!H30+Foreign!H30</f>
        <v>403</v>
      </c>
      <c r="I30" s="28">
        <f>((SQRT((Intra!I30/1.645)^2+(Inter!I30/1.645)^2+(Foreign!I30/1.645)^2))*1.645)</f>
        <v>315.02063424480627</v>
      </c>
    </row>
    <row r="32" spans="1:9" x14ac:dyDescent="0.3">
      <c r="A32" s="7" t="s">
        <v>6</v>
      </c>
    </row>
    <row r="33" spans="1:9" ht="28.8" customHeight="1" x14ac:dyDescent="0.3">
      <c r="A33" s="60" t="s">
        <v>37</v>
      </c>
      <c r="B33" s="60"/>
      <c r="C33" s="60"/>
      <c r="D33" s="60"/>
      <c r="E33" s="60"/>
      <c r="F33" s="60"/>
      <c r="G33" s="60"/>
      <c r="H33" s="60"/>
      <c r="I33" s="60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5">
    <mergeCell ref="B5:D5"/>
    <mergeCell ref="E5:G5"/>
    <mergeCell ref="H5:I5"/>
    <mergeCell ref="B3:I3"/>
    <mergeCell ref="A33:I33"/>
  </mergeCells>
  <pageMargins left="0.7" right="0.7" top="0.5" bottom="0.5" header="0.3" footer="0.3"/>
  <pageSetup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6"/>
  <sheetViews>
    <sheetView zoomScale="80" zoomScaleNormal="80" workbookViewId="0">
      <selection activeCell="A3" sqref="A3"/>
    </sheetView>
  </sheetViews>
  <sheetFormatPr defaultRowHeight="14.4" x14ac:dyDescent="0.3"/>
  <cols>
    <col min="1" max="1" width="48" style="5" customWidth="1"/>
    <col min="2" max="2" width="13.5546875" style="1" customWidth="1"/>
    <col min="3" max="4" width="10.6640625" style="1" customWidth="1"/>
    <col min="5" max="5" width="13.5546875" style="1" customWidth="1"/>
    <col min="6" max="7" width="10.6640625" style="1" customWidth="1"/>
    <col min="8" max="8" width="13.5546875" style="1" customWidth="1"/>
    <col min="9" max="9" width="10.6640625" style="1" customWidth="1"/>
    <col min="10" max="16384" width="8.88671875" style="1"/>
  </cols>
  <sheetData>
    <row r="2" spans="1:9" x14ac:dyDescent="0.3">
      <c r="A2" s="61"/>
      <c r="B2" s="61"/>
      <c r="C2" s="61"/>
      <c r="D2" s="61"/>
      <c r="E2" s="61"/>
      <c r="F2" s="61"/>
      <c r="G2" s="61"/>
      <c r="H2" s="61"/>
      <c r="I2" s="61"/>
    </row>
    <row r="3" spans="1:9" ht="15.6" x14ac:dyDescent="0.3">
      <c r="A3" s="2" t="str">
        <f>Total!A3</f>
        <v>Charles County</v>
      </c>
      <c r="B3" s="62" t="s">
        <v>9</v>
      </c>
      <c r="C3" s="62"/>
      <c r="D3" s="62"/>
      <c r="E3" s="62"/>
      <c r="F3" s="62"/>
      <c r="G3" s="62"/>
      <c r="H3" s="62"/>
      <c r="I3" s="62"/>
    </row>
    <row r="4" spans="1:9" ht="15.6" x14ac:dyDescent="0.3">
      <c r="A4" s="2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1"/>
      <c r="B5" s="56" t="s">
        <v>0</v>
      </c>
      <c r="C5" s="57"/>
      <c r="D5" s="58"/>
      <c r="E5" s="56" t="s">
        <v>36</v>
      </c>
      <c r="F5" s="57"/>
      <c r="G5" s="58"/>
      <c r="H5" s="56" t="s">
        <v>1</v>
      </c>
      <c r="I5" s="58"/>
    </row>
    <row r="6" spans="1:9" x14ac:dyDescent="0.3">
      <c r="A6" s="30" t="s">
        <v>12</v>
      </c>
      <c r="B6" s="4" t="s">
        <v>2</v>
      </c>
      <c r="C6" s="13" t="s">
        <v>3</v>
      </c>
      <c r="D6" s="13" t="s">
        <v>4</v>
      </c>
      <c r="E6" s="4" t="s">
        <v>2</v>
      </c>
      <c r="F6" s="13" t="s">
        <v>3</v>
      </c>
      <c r="G6" s="13" t="s">
        <v>4</v>
      </c>
      <c r="H6" s="4" t="s">
        <v>2</v>
      </c>
      <c r="I6" s="14" t="s">
        <v>3</v>
      </c>
    </row>
    <row r="7" spans="1:9" s="5" customFormat="1" x14ac:dyDescent="0.3">
      <c r="A7" s="30"/>
      <c r="B7" s="4"/>
      <c r="C7" s="13"/>
      <c r="D7" s="13"/>
      <c r="E7" s="4"/>
      <c r="F7" s="13"/>
      <c r="G7" s="13"/>
      <c r="H7" s="4"/>
      <c r="I7" s="14"/>
    </row>
    <row r="8" spans="1:9" x14ac:dyDescent="0.3">
      <c r="A8" s="31" t="s">
        <v>5</v>
      </c>
      <c r="B8" s="41">
        <v>3090</v>
      </c>
      <c r="C8" s="41">
        <v>506.76227168170283</v>
      </c>
      <c r="D8" s="18">
        <f t="shared" ref="D8:D12" si="0">B8/B$8</f>
        <v>1</v>
      </c>
      <c r="E8" s="42">
        <v>3227</v>
      </c>
      <c r="F8" s="42">
        <v>543.28445587923829</v>
      </c>
      <c r="G8" s="18">
        <f t="shared" ref="G8:G12" si="1">E8/E$8</f>
        <v>1</v>
      </c>
      <c r="H8" s="34">
        <f t="shared" ref="H8:H12" si="2">B8-E8</f>
        <v>-137</v>
      </c>
      <c r="I8" s="35">
        <f>((SQRT((C8/1.645)^2+(F8/1.645)^2)))*1.645</f>
        <v>742.94414325708237</v>
      </c>
    </row>
    <row r="9" spans="1:9" x14ac:dyDescent="0.3">
      <c r="A9" s="32" t="s">
        <v>13</v>
      </c>
      <c r="B9" s="41">
        <v>2094</v>
      </c>
      <c r="C9" s="41">
        <v>448.18857638275438</v>
      </c>
      <c r="D9" s="18">
        <f t="shared" si="0"/>
        <v>0.67766990291262141</v>
      </c>
      <c r="E9" s="42">
        <v>2174</v>
      </c>
      <c r="F9" s="42">
        <v>486.24479431660757</v>
      </c>
      <c r="G9" s="18">
        <f t="shared" si="1"/>
        <v>0.67369073442826155</v>
      </c>
      <c r="H9" s="34">
        <f t="shared" si="2"/>
        <v>-80</v>
      </c>
      <c r="I9" s="35">
        <f t="shared" ref="I9:I12" si="3">((SQRT((C9/1.645)^2+(F9/1.645)^2)))*1.645</f>
        <v>661.29191738596057</v>
      </c>
    </row>
    <row r="10" spans="1:9" x14ac:dyDescent="0.3">
      <c r="A10" s="32" t="s">
        <v>14</v>
      </c>
      <c r="B10" s="41">
        <v>109</v>
      </c>
      <c r="C10" s="41">
        <v>69.692180336103704</v>
      </c>
      <c r="D10" s="18">
        <f t="shared" si="0"/>
        <v>3.5275080906148865E-2</v>
      </c>
      <c r="E10" s="42">
        <v>52</v>
      </c>
      <c r="F10" s="42">
        <v>42.743420546325019</v>
      </c>
      <c r="G10" s="18">
        <f t="shared" si="1"/>
        <v>1.6114037806011776E-2</v>
      </c>
      <c r="H10" s="34">
        <f t="shared" si="2"/>
        <v>57</v>
      </c>
      <c r="I10" s="35">
        <f t="shared" si="3"/>
        <v>81.755733743878778</v>
      </c>
    </row>
    <row r="11" spans="1:9" x14ac:dyDescent="0.3">
      <c r="A11" s="32" t="s">
        <v>15</v>
      </c>
      <c r="B11" s="41">
        <v>28</v>
      </c>
      <c r="C11" s="41">
        <v>48</v>
      </c>
      <c r="D11" s="18">
        <f t="shared" si="0"/>
        <v>9.0614886731391585E-3</v>
      </c>
      <c r="E11" s="42">
        <v>16</v>
      </c>
      <c r="F11" s="42">
        <v>25</v>
      </c>
      <c r="G11" s="18">
        <f t="shared" si="1"/>
        <v>4.9581654787728543E-3</v>
      </c>
      <c r="H11" s="34">
        <f t="shared" si="2"/>
        <v>12</v>
      </c>
      <c r="I11" s="35">
        <f t="shared" si="3"/>
        <v>54.120236510939236</v>
      </c>
    </row>
    <row r="12" spans="1:9" x14ac:dyDescent="0.3">
      <c r="A12" s="33" t="s">
        <v>16</v>
      </c>
      <c r="B12" s="41">
        <v>859</v>
      </c>
      <c r="C12" s="41">
        <v>220.84836426833681</v>
      </c>
      <c r="D12" s="18">
        <f t="shared" si="0"/>
        <v>0.27799352750809059</v>
      </c>
      <c r="E12" s="42">
        <v>985</v>
      </c>
      <c r="F12" s="42">
        <v>237.21720005092385</v>
      </c>
      <c r="G12" s="18">
        <f t="shared" si="1"/>
        <v>0.30523706228695385</v>
      </c>
      <c r="H12" s="34">
        <f t="shared" si="2"/>
        <v>-126</v>
      </c>
      <c r="I12" s="35">
        <f t="shared" si="3"/>
        <v>324.10800668912827</v>
      </c>
    </row>
    <row r="13" spans="1:9" x14ac:dyDescent="0.3">
      <c r="A13" s="21"/>
      <c r="B13" s="16"/>
      <c r="C13" s="17"/>
      <c r="D13" s="22"/>
      <c r="E13" s="16"/>
      <c r="F13" s="17"/>
      <c r="G13" s="22"/>
      <c r="H13" s="16"/>
      <c r="I13" s="22"/>
    </row>
    <row r="14" spans="1:9" x14ac:dyDescent="0.3">
      <c r="A14" s="30" t="s">
        <v>40</v>
      </c>
      <c r="B14" s="36"/>
      <c r="C14" s="13"/>
      <c r="D14" s="14"/>
      <c r="E14" s="4"/>
      <c r="F14" s="13"/>
      <c r="G14" s="14"/>
      <c r="H14" s="4"/>
      <c r="I14" s="14"/>
    </row>
    <row r="15" spans="1:9" x14ac:dyDescent="0.3">
      <c r="A15" s="31" t="s">
        <v>5</v>
      </c>
      <c r="B15" s="50">
        <v>2580</v>
      </c>
      <c r="C15" s="50">
        <v>392.63341681522724</v>
      </c>
      <c r="D15" s="18">
        <f>B15/B$15</f>
        <v>1</v>
      </c>
      <c r="E15" s="49">
        <v>2831</v>
      </c>
      <c r="F15" s="49">
        <v>463.57631518445805</v>
      </c>
      <c r="G15" s="18">
        <f>E15/E$15</f>
        <v>1</v>
      </c>
      <c r="H15" s="16">
        <f t="shared" ref="H15:H21" si="4">B15-E15</f>
        <v>-251</v>
      </c>
      <c r="I15" s="35">
        <f t="shared" ref="I15:I21" si="5">((SQRT((C15/1.645)^2+(F15/1.645)^2)))*1.645</f>
        <v>607.50637856733647</v>
      </c>
    </row>
    <row r="16" spans="1:9" x14ac:dyDescent="0.3">
      <c r="A16" s="32" t="s">
        <v>17</v>
      </c>
      <c r="B16" s="50">
        <v>982</v>
      </c>
      <c r="C16" s="50">
        <v>266.33062159654116</v>
      </c>
      <c r="D16" s="18">
        <f>B16/B$15</f>
        <v>0.38062015503875968</v>
      </c>
      <c r="E16" s="49">
        <v>1014</v>
      </c>
      <c r="F16" s="49">
        <v>261.86064996482384</v>
      </c>
      <c r="G16" s="18">
        <f>E16/E$15</f>
        <v>0.35817732250088308</v>
      </c>
      <c r="H16" s="16">
        <f t="shared" si="4"/>
        <v>-32</v>
      </c>
      <c r="I16" s="35">
        <f t="shared" si="5"/>
        <v>373.50100401471479</v>
      </c>
    </row>
    <row r="17" spans="1:9" x14ac:dyDescent="0.3">
      <c r="A17" s="32" t="s">
        <v>18</v>
      </c>
      <c r="B17" s="50">
        <v>287</v>
      </c>
      <c r="C17" s="50">
        <v>102.80564186852781</v>
      </c>
      <c r="D17" s="18">
        <f t="shared" ref="D17:D21" si="6">B17/B$15</f>
        <v>0.11124031007751937</v>
      </c>
      <c r="E17" s="49">
        <v>445</v>
      </c>
      <c r="F17" s="49">
        <v>147.48898263938224</v>
      </c>
      <c r="G17" s="18">
        <f t="shared" ref="G17:G21" si="7">E17/E$15</f>
        <v>0.15718827269516072</v>
      </c>
      <c r="H17" s="16">
        <f t="shared" si="4"/>
        <v>-158</v>
      </c>
      <c r="I17" s="35">
        <f t="shared" si="5"/>
        <v>179.78320277489775</v>
      </c>
    </row>
    <row r="18" spans="1:9" x14ac:dyDescent="0.3">
      <c r="A18" s="32" t="s">
        <v>19</v>
      </c>
      <c r="B18" s="50">
        <v>648</v>
      </c>
      <c r="C18" s="50">
        <v>203.59027481684876</v>
      </c>
      <c r="D18" s="18">
        <f t="shared" si="6"/>
        <v>0.25116279069767444</v>
      </c>
      <c r="E18" s="49">
        <v>901</v>
      </c>
      <c r="F18" s="49">
        <v>323.53516037673563</v>
      </c>
      <c r="G18" s="18">
        <f t="shared" si="7"/>
        <v>0.31826209819851642</v>
      </c>
      <c r="H18" s="16">
        <f t="shared" si="4"/>
        <v>-253</v>
      </c>
      <c r="I18" s="35">
        <f t="shared" si="5"/>
        <v>382.26169046871547</v>
      </c>
    </row>
    <row r="19" spans="1:9" x14ac:dyDescent="0.3">
      <c r="A19" s="33" t="s">
        <v>20</v>
      </c>
      <c r="B19" s="50">
        <v>309</v>
      </c>
      <c r="C19" s="50">
        <v>119.28118040998756</v>
      </c>
      <c r="D19" s="18">
        <f t="shared" si="6"/>
        <v>0.11976744186046512</v>
      </c>
      <c r="E19" s="49">
        <v>270</v>
      </c>
      <c r="F19" s="49">
        <v>101.6366075781753</v>
      </c>
      <c r="G19" s="18">
        <f t="shared" si="7"/>
        <v>9.5372659837513252E-2</v>
      </c>
      <c r="H19" s="16">
        <f t="shared" si="4"/>
        <v>39</v>
      </c>
      <c r="I19" s="35">
        <f t="shared" si="5"/>
        <v>156.70992310635594</v>
      </c>
    </row>
    <row r="20" spans="1:9" x14ac:dyDescent="0.3">
      <c r="A20" s="33" t="s">
        <v>21</v>
      </c>
      <c r="B20" s="50">
        <v>354</v>
      </c>
      <c r="C20" s="50">
        <v>130.31883977384084</v>
      </c>
      <c r="D20" s="18">
        <f t="shared" si="6"/>
        <v>0.1372093023255814</v>
      </c>
      <c r="E20" s="49">
        <v>201</v>
      </c>
      <c r="F20" s="49">
        <v>97.846819059180447</v>
      </c>
      <c r="G20" s="18">
        <f t="shared" si="7"/>
        <v>7.0999646767926528E-2</v>
      </c>
      <c r="H20" s="16">
        <f t="shared" si="4"/>
        <v>153</v>
      </c>
      <c r="I20" s="35">
        <f t="shared" si="5"/>
        <v>162.96318602678338</v>
      </c>
    </row>
    <row r="21" spans="1:9" x14ac:dyDescent="0.3">
      <c r="A21" s="33" t="s">
        <v>30</v>
      </c>
      <c r="B21" s="50">
        <v>0</v>
      </c>
      <c r="C21" s="50">
        <v>0</v>
      </c>
      <c r="D21" s="18">
        <f t="shared" si="6"/>
        <v>0</v>
      </c>
      <c r="E21" s="49">
        <v>0</v>
      </c>
      <c r="F21" s="49">
        <v>0</v>
      </c>
      <c r="G21" s="18">
        <f t="shared" si="7"/>
        <v>0</v>
      </c>
      <c r="H21" s="16">
        <f t="shared" si="4"/>
        <v>0</v>
      </c>
      <c r="I21" s="35">
        <f t="shared" si="5"/>
        <v>0</v>
      </c>
    </row>
    <row r="22" spans="1:9" x14ac:dyDescent="0.3">
      <c r="A22" s="21"/>
      <c r="B22" s="16"/>
      <c r="C22" s="17"/>
      <c r="D22" s="23"/>
      <c r="E22" s="16"/>
      <c r="F22" s="17"/>
      <c r="G22" s="23"/>
      <c r="H22" s="21"/>
      <c r="I22" s="23"/>
    </row>
    <row r="23" spans="1:9" x14ac:dyDescent="0.3">
      <c r="A23" s="12" t="s">
        <v>24</v>
      </c>
      <c r="B23" s="16"/>
      <c r="C23" s="17"/>
      <c r="D23" s="14"/>
      <c r="E23" s="16"/>
      <c r="F23" s="17"/>
      <c r="G23" s="14"/>
      <c r="H23" s="4"/>
      <c r="I23" s="14"/>
    </row>
    <row r="24" spans="1:9" x14ac:dyDescent="0.3">
      <c r="A24" s="31" t="s">
        <v>5</v>
      </c>
      <c r="B24" s="51">
        <v>3090</v>
      </c>
      <c r="C24" s="51">
        <v>496.50981863403268</v>
      </c>
      <c r="D24" s="18">
        <f>B24/B$24</f>
        <v>1</v>
      </c>
      <c r="E24" s="52">
        <v>3227</v>
      </c>
      <c r="F24" s="52">
        <v>504.09522909862977</v>
      </c>
      <c r="G24" s="18">
        <f>E24/E$24</f>
        <v>1</v>
      </c>
      <c r="H24" s="16">
        <f t="shared" ref="H24:H30" si="8">B24-E24</f>
        <v>-137</v>
      </c>
      <c r="I24" s="35">
        <f t="shared" ref="I24:I30" si="9">((SQRT((C24/1.645)^2+(F24/1.645)^2)))*1.645</f>
        <v>707.5549448629414</v>
      </c>
    </row>
    <row r="25" spans="1:9" ht="28.8" x14ac:dyDescent="0.3">
      <c r="A25" s="32" t="s">
        <v>25</v>
      </c>
      <c r="B25" s="51">
        <v>1758</v>
      </c>
      <c r="C25" s="51">
        <v>413.37634184844205</v>
      </c>
      <c r="D25" s="18">
        <f t="shared" ref="D25:D30" si="10">B25/B$24</f>
        <v>0.56893203883495147</v>
      </c>
      <c r="E25" s="52">
        <v>1544</v>
      </c>
      <c r="F25" s="52">
        <v>331.22197994698359</v>
      </c>
      <c r="G25" s="18">
        <f t="shared" ref="G25:G30" si="11">E25/E$24</f>
        <v>0.47846296870158039</v>
      </c>
      <c r="H25" s="16">
        <f t="shared" si="8"/>
        <v>214</v>
      </c>
      <c r="I25" s="35">
        <f t="shared" si="9"/>
        <v>529.70557860003703</v>
      </c>
    </row>
    <row r="26" spans="1:9" ht="28.8" x14ac:dyDescent="0.3">
      <c r="A26" s="32" t="s">
        <v>26</v>
      </c>
      <c r="B26" s="51">
        <v>162</v>
      </c>
      <c r="C26" s="51">
        <v>101.43963722332607</v>
      </c>
      <c r="D26" s="18">
        <f t="shared" si="10"/>
        <v>5.2427184466019419E-2</v>
      </c>
      <c r="E26" s="52">
        <v>217</v>
      </c>
      <c r="F26" s="52">
        <v>133.0225544785545</v>
      </c>
      <c r="G26" s="18">
        <f t="shared" si="11"/>
        <v>6.7245119305856832E-2</v>
      </c>
      <c r="H26" s="16">
        <f t="shared" si="8"/>
        <v>-55</v>
      </c>
      <c r="I26" s="35">
        <f t="shared" si="9"/>
        <v>167.28717822953436</v>
      </c>
    </row>
    <row r="27" spans="1:9" ht="28.8" x14ac:dyDescent="0.3">
      <c r="A27" s="32" t="s">
        <v>27</v>
      </c>
      <c r="B27" s="51">
        <v>317</v>
      </c>
      <c r="C27" s="51">
        <v>122.25792407856433</v>
      </c>
      <c r="D27" s="18">
        <f t="shared" si="10"/>
        <v>0.10258899676375405</v>
      </c>
      <c r="E27" s="52">
        <v>234</v>
      </c>
      <c r="F27" s="52">
        <v>99.065634808444045</v>
      </c>
      <c r="G27" s="18">
        <f t="shared" si="11"/>
        <v>7.2513170127052995E-2</v>
      </c>
      <c r="H27" s="16">
        <f t="shared" si="8"/>
        <v>83</v>
      </c>
      <c r="I27" s="35">
        <f t="shared" si="9"/>
        <v>157.35628363684751</v>
      </c>
    </row>
    <row r="28" spans="1:9" ht="28.8" x14ac:dyDescent="0.3">
      <c r="A28" s="32" t="s">
        <v>28</v>
      </c>
      <c r="B28" s="51">
        <v>103</v>
      </c>
      <c r="C28" s="51">
        <v>65.061509358452483</v>
      </c>
      <c r="D28" s="18">
        <f t="shared" si="10"/>
        <v>3.3333333333333333E-2</v>
      </c>
      <c r="E28" s="52">
        <v>551</v>
      </c>
      <c r="F28" s="52">
        <v>285.03859387809223</v>
      </c>
      <c r="G28" s="18">
        <f t="shared" si="11"/>
        <v>0.17074682367524016</v>
      </c>
      <c r="H28" s="16">
        <f t="shared" si="8"/>
        <v>-448</v>
      </c>
      <c r="I28" s="35">
        <f t="shared" si="9"/>
        <v>292.3696290656743</v>
      </c>
    </row>
    <row r="29" spans="1:9" x14ac:dyDescent="0.3">
      <c r="A29" s="32" t="s">
        <v>22</v>
      </c>
      <c r="B29" s="51">
        <v>240</v>
      </c>
      <c r="C29" s="51">
        <v>121.57302332343303</v>
      </c>
      <c r="D29" s="18">
        <f t="shared" si="10"/>
        <v>7.7669902912621352E-2</v>
      </c>
      <c r="E29" s="52">
        <v>285</v>
      </c>
      <c r="F29" s="52">
        <v>106.26382263028185</v>
      </c>
      <c r="G29" s="18">
        <f t="shared" si="11"/>
        <v>8.8317322590641456E-2</v>
      </c>
      <c r="H29" s="16">
        <f t="shared" si="8"/>
        <v>-45</v>
      </c>
      <c r="I29" s="35">
        <f t="shared" si="9"/>
        <v>161.46826313551526</v>
      </c>
    </row>
    <row r="30" spans="1:9" x14ac:dyDescent="0.3">
      <c r="A30" s="37" t="s">
        <v>23</v>
      </c>
      <c r="B30" s="51">
        <v>510</v>
      </c>
      <c r="C30" s="51">
        <v>177.17787672280082</v>
      </c>
      <c r="D30" s="27">
        <f t="shared" si="10"/>
        <v>0.1650485436893204</v>
      </c>
      <c r="E30" s="52">
        <v>396</v>
      </c>
      <c r="F30" s="52">
        <v>156.06408939919521</v>
      </c>
      <c r="G30" s="27">
        <f t="shared" si="11"/>
        <v>0.12271459559962813</v>
      </c>
      <c r="H30" s="25">
        <f t="shared" si="8"/>
        <v>114</v>
      </c>
      <c r="I30" s="35">
        <f t="shared" si="9"/>
        <v>236.11014378886819</v>
      </c>
    </row>
    <row r="31" spans="1:9" x14ac:dyDescent="0.3">
      <c r="B31" s="38"/>
      <c r="C31" s="38"/>
      <c r="E31" s="38"/>
      <c r="F31" s="38"/>
      <c r="I31" s="38"/>
    </row>
    <row r="32" spans="1:9" x14ac:dyDescent="0.3">
      <c r="A32" s="7" t="s">
        <v>33</v>
      </c>
    </row>
    <row r="33" spans="1:9" ht="30" customHeight="1" x14ac:dyDescent="0.3">
      <c r="A33" s="60" t="s">
        <v>38</v>
      </c>
      <c r="B33" s="60"/>
      <c r="C33" s="60"/>
      <c r="D33" s="60"/>
      <c r="E33" s="60"/>
      <c r="F33" s="60"/>
      <c r="G33" s="60"/>
      <c r="H33" s="60"/>
      <c r="I33" s="60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6">
    <mergeCell ref="A33:I33"/>
    <mergeCell ref="B5:D5"/>
    <mergeCell ref="E5:G5"/>
    <mergeCell ref="H5:I5"/>
    <mergeCell ref="A2:I2"/>
    <mergeCell ref="B3:I3"/>
  </mergeCells>
  <pageMargins left="0.7" right="0.7" top="0.5" bottom="0.5" header="0.3" footer="0.3"/>
  <pageSetup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6"/>
  <sheetViews>
    <sheetView zoomScale="80" zoomScaleNormal="80" workbookViewId="0">
      <selection activeCell="A3" sqref="A3"/>
    </sheetView>
  </sheetViews>
  <sheetFormatPr defaultRowHeight="14.4" x14ac:dyDescent="0.3"/>
  <cols>
    <col min="1" max="1" width="48" style="5" customWidth="1"/>
    <col min="2" max="2" width="13.5546875" style="5" customWidth="1"/>
    <col min="3" max="4" width="10.6640625" style="5" customWidth="1"/>
    <col min="5" max="5" width="13.5546875" style="5" customWidth="1"/>
    <col min="6" max="7" width="10.6640625" style="5" customWidth="1"/>
    <col min="8" max="8" width="13.5546875" style="5" customWidth="1"/>
    <col min="9" max="9" width="10.6640625" style="5" customWidth="1"/>
    <col min="10" max="16384" width="8.88671875" style="5"/>
  </cols>
  <sheetData>
    <row r="2" spans="1:9" x14ac:dyDescent="0.3">
      <c r="A2" s="61"/>
      <c r="B2" s="61"/>
      <c r="C2" s="61"/>
      <c r="D2" s="61"/>
      <c r="E2" s="61"/>
      <c r="F2" s="61"/>
      <c r="G2" s="61"/>
      <c r="H2" s="61"/>
      <c r="I2" s="61"/>
    </row>
    <row r="3" spans="1:9" ht="15.6" x14ac:dyDescent="0.3">
      <c r="A3" s="2" t="str">
        <f>Intra!A3</f>
        <v>Charles County</v>
      </c>
      <c r="B3" s="59" t="s">
        <v>10</v>
      </c>
      <c r="C3" s="59"/>
      <c r="D3" s="59"/>
      <c r="E3" s="59"/>
      <c r="F3" s="59"/>
      <c r="G3" s="59"/>
      <c r="H3" s="59"/>
      <c r="I3" s="59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1"/>
      <c r="B5" s="56" t="s">
        <v>0</v>
      </c>
      <c r="C5" s="57"/>
      <c r="D5" s="58"/>
      <c r="E5" s="56" t="s">
        <v>29</v>
      </c>
      <c r="F5" s="57"/>
      <c r="G5" s="58"/>
      <c r="H5" s="56" t="s">
        <v>1</v>
      </c>
      <c r="I5" s="58"/>
    </row>
    <row r="6" spans="1:9" x14ac:dyDescent="0.3">
      <c r="A6" s="30" t="s">
        <v>12</v>
      </c>
      <c r="B6" s="4" t="s">
        <v>2</v>
      </c>
      <c r="C6" s="13" t="s">
        <v>3</v>
      </c>
      <c r="D6" s="13" t="s">
        <v>4</v>
      </c>
      <c r="E6" s="4" t="s">
        <v>2</v>
      </c>
      <c r="F6" s="13" t="s">
        <v>3</v>
      </c>
      <c r="G6" s="13" t="s">
        <v>4</v>
      </c>
      <c r="H6" s="4" t="s">
        <v>2</v>
      </c>
      <c r="I6" s="14" t="s">
        <v>3</v>
      </c>
    </row>
    <row r="7" spans="1:9" x14ac:dyDescent="0.3">
      <c r="A7" s="30"/>
      <c r="B7" s="4"/>
      <c r="C7" s="13"/>
      <c r="D7" s="13"/>
      <c r="E7" s="4"/>
      <c r="F7" s="13"/>
      <c r="G7" s="13"/>
      <c r="H7" s="4"/>
      <c r="I7" s="14"/>
    </row>
    <row r="8" spans="1:9" x14ac:dyDescent="0.3">
      <c r="A8" s="31" t="s">
        <v>5</v>
      </c>
      <c r="B8" s="43">
        <v>2501</v>
      </c>
      <c r="C8" s="43">
        <v>449.54532585713753</v>
      </c>
      <c r="D8" s="18">
        <f t="shared" ref="D8" si="0">B8/B$8</f>
        <v>1</v>
      </c>
      <c r="E8" s="44">
        <v>1048</v>
      </c>
      <c r="F8" s="44">
        <v>262.84596249514652</v>
      </c>
      <c r="G8" s="18">
        <f t="shared" ref="G8" si="1">E8/E$8</f>
        <v>1</v>
      </c>
      <c r="H8" s="34">
        <f t="shared" ref="H8:H12" si="2">B8-E8</f>
        <v>1453</v>
      </c>
      <c r="I8" s="35">
        <f t="shared" ref="I8:I12" si="3">((SQRT((C8/1.645)^2+(F8/1.645)^2)))*1.645</f>
        <v>520.74849975780046</v>
      </c>
    </row>
    <row r="9" spans="1:9" x14ac:dyDescent="0.3">
      <c r="A9" s="32" t="s">
        <v>13</v>
      </c>
      <c r="B9" s="43">
        <v>1471</v>
      </c>
      <c r="C9" s="43">
        <v>376.95225161815915</v>
      </c>
      <c r="D9" s="18">
        <f>B9/B$8</f>
        <v>0.5881647341063575</v>
      </c>
      <c r="E9" s="44">
        <v>460</v>
      </c>
      <c r="F9" s="44">
        <v>158.12969360622944</v>
      </c>
      <c r="G9" s="18">
        <f>E9/E$8</f>
        <v>0.43893129770992367</v>
      </c>
      <c r="H9" s="34">
        <f t="shared" si="2"/>
        <v>1011</v>
      </c>
      <c r="I9" s="35">
        <f t="shared" si="3"/>
        <v>408.7762224004718</v>
      </c>
    </row>
    <row r="10" spans="1:9" x14ac:dyDescent="0.3">
      <c r="A10" s="32" t="s">
        <v>14</v>
      </c>
      <c r="B10" s="43">
        <v>195</v>
      </c>
      <c r="C10" s="43">
        <v>111.95981421920992</v>
      </c>
      <c r="D10" s="18">
        <f>B10/B$8</f>
        <v>7.7968812475010002E-2</v>
      </c>
      <c r="E10" s="44">
        <v>146</v>
      </c>
      <c r="F10" s="44">
        <v>85.947658490502235</v>
      </c>
      <c r="G10" s="18">
        <f>E10/E$8</f>
        <v>0.13931297709923665</v>
      </c>
      <c r="H10" s="34">
        <f t="shared" si="2"/>
        <v>49</v>
      </c>
      <c r="I10" s="35">
        <f t="shared" si="3"/>
        <v>141.14531518970085</v>
      </c>
    </row>
    <row r="11" spans="1:9" x14ac:dyDescent="0.3">
      <c r="A11" s="32" t="s">
        <v>15</v>
      </c>
      <c r="B11" s="43">
        <v>177</v>
      </c>
      <c r="C11" s="43">
        <v>84.864598037108507</v>
      </c>
      <c r="D11" s="18">
        <f>B11/B$8</f>
        <v>7.0771691323470609E-2</v>
      </c>
      <c r="E11" s="44">
        <v>71</v>
      </c>
      <c r="F11" s="44">
        <v>55.65069631190611</v>
      </c>
      <c r="G11" s="18">
        <f>E11/E$8</f>
        <v>6.7748091603053437E-2</v>
      </c>
      <c r="H11" s="34">
        <f t="shared" si="2"/>
        <v>106</v>
      </c>
      <c r="I11" s="35">
        <f t="shared" si="3"/>
        <v>101.48398888494678</v>
      </c>
    </row>
    <row r="12" spans="1:9" x14ac:dyDescent="0.3">
      <c r="A12" s="33" t="s">
        <v>16</v>
      </c>
      <c r="B12" s="43">
        <v>658</v>
      </c>
      <c r="C12" s="43">
        <v>200.65143906785218</v>
      </c>
      <c r="D12" s="18">
        <f>B12/B$8</f>
        <v>0.26309476209516192</v>
      </c>
      <c r="E12" s="44">
        <v>371</v>
      </c>
      <c r="F12" s="44">
        <v>183.30030005430976</v>
      </c>
      <c r="G12" s="18">
        <f>E12/E$8</f>
        <v>0.35400763358778625</v>
      </c>
      <c r="H12" s="34">
        <f t="shared" si="2"/>
        <v>287</v>
      </c>
      <c r="I12" s="35">
        <f t="shared" si="3"/>
        <v>271.77196323388472</v>
      </c>
    </row>
    <row r="13" spans="1:9" x14ac:dyDescent="0.3">
      <c r="A13" s="21"/>
      <c r="B13" s="16"/>
      <c r="C13" s="17"/>
      <c r="D13" s="22"/>
      <c r="E13" s="16"/>
      <c r="F13" s="17"/>
      <c r="G13" s="22"/>
      <c r="H13" s="16"/>
      <c r="I13" s="22"/>
    </row>
    <row r="14" spans="1:9" x14ac:dyDescent="0.3">
      <c r="A14" s="30" t="s">
        <v>40</v>
      </c>
      <c r="B14" s="36"/>
      <c r="C14" s="13"/>
      <c r="D14" s="14"/>
      <c r="E14" s="4"/>
      <c r="F14" s="13"/>
      <c r="G14" s="14"/>
      <c r="H14" s="4"/>
      <c r="I14" s="14"/>
    </row>
    <row r="15" spans="1:9" x14ac:dyDescent="0.3">
      <c r="A15" s="31" t="s">
        <v>5</v>
      </c>
      <c r="B15" s="48">
        <v>2101</v>
      </c>
      <c r="C15" s="48">
        <v>412.72630156073166</v>
      </c>
      <c r="D15" s="18">
        <f>B15/B$15</f>
        <v>1</v>
      </c>
      <c r="E15" s="47">
        <v>837</v>
      </c>
      <c r="F15" s="47">
        <v>211.93159273690176</v>
      </c>
      <c r="G15" s="18">
        <f>E15/E$15</f>
        <v>1</v>
      </c>
      <c r="H15" s="16">
        <f t="shared" ref="H15:H21" si="4">B15-E15</f>
        <v>1264</v>
      </c>
      <c r="I15" s="22">
        <f t="shared" ref="I15:I21" si="5">((SQRT((C15/1.645)^2+(F15/1.645)^2)))*1.645</f>
        <v>463.95904991712359</v>
      </c>
    </row>
    <row r="16" spans="1:9" x14ac:dyDescent="0.3">
      <c r="A16" s="32" t="s">
        <v>17</v>
      </c>
      <c r="B16" s="48">
        <v>730</v>
      </c>
      <c r="C16" s="48">
        <v>243.35570673399056</v>
      </c>
      <c r="D16" s="18">
        <f>B16/B$15</f>
        <v>0.34745359352689198</v>
      </c>
      <c r="E16" s="47">
        <v>307</v>
      </c>
      <c r="F16" s="47">
        <v>135.84181977579655</v>
      </c>
      <c r="G16" s="18">
        <f>E16/E$15</f>
        <v>0.36678614097968937</v>
      </c>
      <c r="H16" s="16">
        <f t="shared" si="4"/>
        <v>423</v>
      </c>
      <c r="I16" s="22">
        <f t="shared" si="5"/>
        <v>278.70235018743563</v>
      </c>
    </row>
    <row r="17" spans="1:9" x14ac:dyDescent="0.3">
      <c r="A17" s="32" t="s">
        <v>18</v>
      </c>
      <c r="B17" s="48">
        <v>426</v>
      </c>
      <c r="C17" s="48">
        <v>164.97575579460155</v>
      </c>
      <c r="D17" s="18">
        <f t="shared" ref="D17:D21" si="6">B17/B$15</f>
        <v>0.20276059019514517</v>
      </c>
      <c r="E17" s="47">
        <v>181</v>
      </c>
      <c r="F17" s="47">
        <v>106.69114302508902</v>
      </c>
      <c r="G17" s="18">
        <f t="shared" ref="G17:G21" si="7">E17/E$15</f>
        <v>0.21624850657108721</v>
      </c>
      <c r="H17" s="16">
        <f t="shared" si="4"/>
        <v>245</v>
      </c>
      <c r="I17" s="22">
        <f t="shared" si="5"/>
        <v>196.46882704388503</v>
      </c>
    </row>
    <row r="18" spans="1:9" x14ac:dyDescent="0.3">
      <c r="A18" s="32" t="s">
        <v>19</v>
      </c>
      <c r="B18" s="48">
        <v>558</v>
      </c>
      <c r="C18" s="48">
        <v>204.67290978534507</v>
      </c>
      <c r="D18" s="18">
        <f t="shared" si="6"/>
        <v>0.2655878153260352</v>
      </c>
      <c r="E18" s="47">
        <v>192</v>
      </c>
      <c r="F18" s="47">
        <v>92.493242996448132</v>
      </c>
      <c r="G18" s="18">
        <f t="shared" si="7"/>
        <v>0.22939068100358423</v>
      </c>
      <c r="H18" s="16">
        <f t="shared" si="4"/>
        <v>366</v>
      </c>
      <c r="I18" s="22">
        <f t="shared" si="5"/>
        <v>224.60186998331071</v>
      </c>
    </row>
    <row r="19" spans="1:9" x14ac:dyDescent="0.3">
      <c r="A19" s="33" t="s">
        <v>20</v>
      </c>
      <c r="B19" s="48">
        <v>164</v>
      </c>
      <c r="C19" s="48">
        <v>167.53805537847214</v>
      </c>
      <c r="D19" s="18">
        <f t="shared" si="6"/>
        <v>7.80580675868634E-2</v>
      </c>
      <c r="E19" s="47">
        <v>74</v>
      </c>
      <c r="F19" s="47">
        <v>55.632724182804488</v>
      </c>
      <c r="G19" s="18">
        <f t="shared" si="7"/>
        <v>8.8410991636798095E-2</v>
      </c>
      <c r="H19" s="16">
        <f t="shared" si="4"/>
        <v>90</v>
      </c>
      <c r="I19" s="22">
        <f t="shared" si="5"/>
        <v>176.53328298085887</v>
      </c>
    </row>
    <row r="20" spans="1:9" x14ac:dyDescent="0.3">
      <c r="A20" s="33" t="s">
        <v>21</v>
      </c>
      <c r="B20" s="48">
        <v>167</v>
      </c>
      <c r="C20" s="48">
        <v>105.10470969466591</v>
      </c>
      <c r="D20" s="18">
        <f t="shared" si="6"/>
        <v>7.9485959067110895E-2</v>
      </c>
      <c r="E20" s="47">
        <v>24</v>
      </c>
      <c r="F20" s="47">
        <v>26.683328128252665</v>
      </c>
      <c r="G20" s="18">
        <f t="shared" si="7"/>
        <v>2.8673835125448029E-2</v>
      </c>
      <c r="H20" s="16">
        <f t="shared" si="4"/>
        <v>143</v>
      </c>
      <c r="I20" s="22">
        <f t="shared" si="5"/>
        <v>108.43892290132729</v>
      </c>
    </row>
    <row r="21" spans="1:9" x14ac:dyDescent="0.3">
      <c r="A21" s="33" t="s">
        <v>30</v>
      </c>
      <c r="B21" s="48">
        <v>56</v>
      </c>
      <c r="C21" s="48">
        <v>53.823786563191554</v>
      </c>
      <c r="D21" s="18">
        <f t="shared" si="6"/>
        <v>2.6653974297953357E-2</v>
      </c>
      <c r="E21" s="47">
        <v>59</v>
      </c>
      <c r="F21" s="47">
        <v>52.124850119688588</v>
      </c>
      <c r="G21" s="18">
        <f t="shared" si="7"/>
        <v>7.0489844683393074E-2</v>
      </c>
      <c r="H21" s="16">
        <f t="shared" si="4"/>
        <v>-3</v>
      </c>
      <c r="I21" s="22">
        <f t="shared" si="5"/>
        <v>74.926630779716746</v>
      </c>
    </row>
    <row r="22" spans="1:9" x14ac:dyDescent="0.3">
      <c r="A22" s="21"/>
      <c r="B22" s="16"/>
      <c r="C22" s="17"/>
      <c r="D22" s="23"/>
      <c r="E22" s="16"/>
      <c r="F22" s="17"/>
      <c r="G22" s="23"/>
      <c r="H22" s="21"/>
      <c r="I22" s="23"/>
    </row>
    <row r="23" spans="1:9" x14ac:dyDescent="0.3">
      <c r="A23" s="12" t="s">
        <v>24</v>
      </c>
      <c r="B23" s="16"/>
      <c r="C23" s="17"/>
      <c r="D23" s="14"/>
      <c r="E23" s="16"/>
      <c r="F23" s="17"/>
      <c r="G23" s="14"/>
      <c r="H23" s="4"/>
      <c r="I23" s="14"/>
    </row>
    <row r="24" spans="1:9" x14ac:dyDescent="0.3">
      <c r="A24" s="31" t="s">
        <v>5</v>
      </c>
      <c r="B24" s="53">
        <v>2501</v>
      </c>
      <c r="C24" s="53">
        <v>424.13677039370214</v>
      </c>
      <c r="D24" s="18">
        <f>B24/B$24</f>
        <v>1</v>
      </c>
      <c r="E24" s="54">
        <v>1048</v>
      </c>
      <c r="F24" s="54">
        <v>245.32427519509767</v>
      </c>
      <c r="G24" s="18">
        <f>E24/E$24</f>
        <v>1</v>
      </c>
      <c r="H24" s="16">
        <f>B24-E24</f>
        <v>1453</v>
      </c>
      <c r="I24" s="22">
        <f t="shared" ref="I24:I30" si="8">((SQRT((C24/1.645)^2+(F24/1.645)^2)))*1.645</f>
        <v>489.97550959206114</v>
      </c>
    </row>
    <row r="25" spans="1:9" ht="28.8" x14ac:dyDescent="0.3">
      <c r="A25" s="32" t="s">
        <v>25</v>
      </c>
      <c r="B25" s="53">
        <v>1176</v>
      </c>
      <c r="C25" s="53">
        <v>311.14466088943254</v>
      </c>
      <c r="D25" s="18">
        <f t="shared" ref="D25:D30" si="9">B25/B$24</f>
        <v>0.47021191523390643</v>
      </c>
      <c r="E25" s="54">
        <v>315</v>
      </c>
      <c r="F25" s="54">
        <v>126.44761761298628</v>
      </c>
      <c r="G25" s="18">
        <f t="shared" ref="G25:G30" si="10">E25/E$24</f>
        <v>0.30057251908396948</v>
      </c>
      <c r="H25" s="16">
        <f t="shared" ref="H25:H30" si="11">B25-E25</f>
        <v>861</v>
      </c>
      <c r="I25" s="22">
        <f t="shared" si="8"/>
        <v>335.85711247493327</v>
      </c>
    </row>
    <row r="26" spans="1:9" ht="28.8" x14ac:dyDescent="0.3">
      <c r="A26" s="32" t="s">
        <v>26</v>
      </c>
      <c r="B26" s="53">
        <v>155</v>
      </c>
      <c r="C26" s="53">
        <v>108.14342328593078</v>
      </c>
      <c r="D26" s="18">
        <f t="shared" si="9"/>
        <v>6.1975209916033586E-2</v>
      </c>
      <c r="E26" s="54">
        <v>67</v>
      </c>
      <c r="F26" s="54">
        <v>50.774009099144415</v>
      </c>
      <c r="G26" s="18">
        <f t="shared" si="10"/>
        <v>6.393129770992366E-2</v>
      </c>
      <c r="H26" s="16">
        <f t="shared" si="11"/>
        <v>88</v>
      </c>
      <c r="I26" s="22">
        <f t="shared" si="8"/>
        <v>119.46966142079752</v>
      </c>
    </row>
    <row r="27" spans="1:9" ht="28.8" x14ac:dyDescent="0.3">
      <c r="A27" s="32" t="s">
        <v>27</v>
      </c>
      <c r="B27" s="53">
        <v>433</v>
      </c>
      <c r="C27" s="53">
        <v>174.07469661039195</v>
      </c>
      <c r="D27" s="18">
        <f t="shared" si="9"/>
        <v>0.17313074770091963</v>
      </c>
      <c r="E27" s="54">
        <v>218</v>
      </c>
      <c r="F27" s="54">
        <v>110.19981851164728</v>
      </c>
      <c r="G27" s="18">
        <f t="shared" si="10"/>
        <v>0.20801526717557253</v>
      </c>
      <c r="H27" s="16">
        <f t="shared" si="11"/>
        <v>215</v>
      </c>
      <c r="I27" s="22">
        <f t="shared" si="8"/>
        <v>206.02427041491981</v>
      </c>
    </row>
    <row r="28" spans="1:9" ht="28.8" x14ac:dyDescent="0.3">
      <c r="A28" s="32" t="s">
        <v>28</v>
      </c>
      <c r="B28" s="53">
        <v>181</v>
      </c>
      <c r="C28" s="53">
        <v>92.504053965218191</v>
      </c>
      <c r="D28" s="18">
        <f t="shared" si="9"/>
        <v>7.2371051579368254E-2</v>
      </c>
      <c r="E28" s="54">
        <v>157</v>
      </c>
      <c r="F28" s="54">
        <v>73.939164182454761</v>
      </c>
      <c r="G28" s="18">
        <f t="shared" si="10"/>
        <v>0.14980916030534353</v>
      </c>
      <c r="H28" s="16">
        <f t="shared" si="11"/>
        <v>24</v>
      </c>
      <c r="I28" s="22">
        <f t="shared" si="8"/>
        <v>118.4229707446997</v>
      </c>
    </row>
    <row r="29" spans="1:9" x14ac:dyDescent="0.3">
      <c r="A29" s="32" t="s">
        <v>22</v>
      </c>
      <c r="B29" s="53">
        <v>164</v>
      </c>
      <c r="C29" s="53">
        <v>84.941156102327696</v>
      </c>
      <c r="D29" s="18">
        <f t="shared" si="9"/>
        <v>6.5573770491803282E-2</v>
      </c>
      <c r="E29" s="54">
        <v>116</v>
      </c>
      <c r="F29" s="54">
        <v>98.979795918156952</v>
      </c>
      <c r="G29" s="18">
        <f t="shared" si="10"/>
        <v>0.11068702290076336</v>
      </c>
      <c r="H29" s="16">
        <f t="shared" si="11"/>
        <v>48</v>
      </c>
      <c r="I29" s="22">
        <f t="shared" si="8"/>
        <v>130.43005788544295</v>
      </c>
    </row>
    <row r="30" spans="1:9" x14ac:dyDescent="0.3">
      <c r="A30" s="37" t="s">
        <v>23</v>
      </c>
      <c r="B30" s="53">
        <v>392</v>
      </c>
      <c r="C30" s="53">
        <v>159.09745441081071</v>
      </c>
      <c r="D30" s="18">
        <f t="shared" si="9"/>
        <v>0.15673730507796882</v>
      </c>
      <c r="E30" s="54">
        <v>175</v>
      </c>
      <c r="F30" s="54">
        <v>119.2015100575492</v>
      </c>
      <c r="G30" s="27">
        <f t="shared" si="10"/>
        <v>0.16698473282442747</v>
      </c>
      <c r="H30" s="25">
        <f t="shared" si="11"/>
        <v>217</v>
      </c>
      <c r="I30" s="28">
        <f t="shared" si="8"/>
        <v>198.79889335708083</v>
      </c>
    </row>
    <row r="31" spans="1:9" x14ac:dyDescent="0.3">
      <c r="B31" s="38"/>
      <c r="C31" s="38"/>
      <c r="D31" s="38"/>
      <c r="E31" s="38"/>
      <c r="F31" s="38"/>
    </row>
    <row r="32" spans="1:9" x14ac:dyDescent="0.3">
      <c r="A32" s="7" t="s">
        <v>34</v>
      </c>
    </row>
    <row r="33" spans="1:9" ht="28.2" customHeight="1" x14ac:dyDescent="0.3">
      <c r="A33" s="60" t="s">
        <v>38</v>
      </c>
      <c r="B33" s="60"/>
      <c r="C33" s="60"/>
      <c r="D33" s="60"/>
      <c r="E33" s="60"/>
      <c r="F33" s="60"/>
      <c r="G33" s="60"/>
      <c r="H33" s="60"/>
      <c r="I33" s="60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6">
    <mergeCell ref="A33:I33"/>
    <mergeCell ref="A2:I2"/>
    <mergeCell ref="B5:D5"/>
    <mergeCell ref="E5:G5"/>
    <mergeCell ref="H5:I5"/>
    <mergeCell ref="B3:I3"/>
  </mergeCells>
  <pageMargins left="0.7" right="0.7" top="0.5" bottom="0.5" header="0.3" footer="0.3"/>
  <pageSetup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6"/>
  <sheetViews>
    <sheetView zoomScale="80" zoomScaleNormal="80" workbookViewId="0">
      <selection activeCell="A3" sqref="A3"/>
    </sheetView>
  </sheetViews>
  <sheetFormatPr defaultRowHeight="14.4" x14ac:dyDescent="0.3"/>
  <cols>
    <col min="1" max="1" width="48" style="5" customWidth="1"/>
    <col min="2" max="2" width="13.5546875" style="5" customWidth="1"/>
    <col min="3" max="4" width="10.6640625" style="5" customWidth="1"/>
    <col min="5" max="5" width="13.5546875" style="5" customWidth="1"/>
    <col min="6" max="7" width="10.6640625" style="5" customWidth="1"/>
    <col min="8" max="8" width="13.5546875" style="5" customWidth="1"/>
    <col min="9" max="9" width="10.6640625" style="5" customWidth="1"/>
    <col min="10" max="16384" width="8.88671875" style="5"/>
  </cols>
  <sheetData>
    <row r="2" spans="1:9" x14ac:dyDescent="0.3">
      <c r="A2" s="61"/>
      <c r="B2" s="61"/>
      <c r="C2" s="61"/>
      <c r="D2" s="61"/>
      <c r="E2" s="61"/>
      <c r="F2" s="61"/>
      <c r="G2" s="61"/>
      <c r="H2" s="61"/>
      <c r="I2" s="61"/>
    </row>
    <row r="3" spans="1:9" ht="15.6" x14ac:dyDescent="0.3">
      <c r="A3" s="2" t="str">
        <f>Intra!A3</f>
        <v>Charles County</v>
      </c>
      <c r="B3" s="59" t="s">
        <v>7</v>
      </c>
      <c r="C3" s="59"/>
      <c r="D3" s="59"/>
      <c r="E3" s="59"/>
      <c r="F3" s="59"/>
      <c r="G3" s="59"/>
      <c r="H3" s="59"/>
      <c r="I3" s="59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1"/>
      <c r="B5" s="56" t="s">
        <v>0</v>
      </c>
      <c r="C5" s="57"/>
      <c r="D5" s="58"/>
      <c r="E5" s="56" t="s">
        <v>29</v>
      </c>
      <c r="F5" s="57"/>
      <c r="G5" s="58"/>
      <c r="H5" s="56" t="s">
        <v>1</v>
      </c>
      <c r="I5" s="58"/>
    </row>
    <row r="6" spans="1:9" x14ac:dyDescent="0.3">
      <c r="A6" s="30" t="s">
        <v>12</v>
      </c>
      <c r="B6" s="4" t="s">
        <v>2</v>
      </c>
      <c r="C6" s="13" t="s">
        <v>3</v>
      </c>
      <c r="D6" s="13" t="s">
        <v>4</v>
      </c>
      <c r="E6" s="4" t="s">
        <v>2</v>
      </c>
      <c r="F6" s="13" t="s">
        <v>3</v>
      </c>
      <c r="G6" s="13" t="s">
        <v>4</v>
      </c>
      <c r="H6" s="4" t="s">
        <v>2</v>
      </c>
      <c r="I6" s="14" t="s">
        <v>3</v>
      </c>
    </row>
    <row r="7" spans="1:9" x14ac:dyDescent="0.3">
      <c r="A7" s="30"/>
      <c r="B7" s="4"/>
      <c r="C7" s="13"/>
      <c r="D7" s="13"/>
      <c r="E7" s="4"/>
      <c r="F7" s="13"/>
      <c r="G7" s="13"/>
      <c r="H7" s="4"/>
      <c r="I7" s="14"/>
    </row>
    <row r="8" spans="1:9" x14ac:dyDescent="0.3">
      <c r="A8" s="31" t="s">
        <v>5</v>
      </c>
      <c r="B8" s="45">
        <v>283</v>
      </c>
      <c r="C8" s="45">
        <v>119.79983305497551</v>
      </c>
      <c r="D8" s="18">
        <f>B8/B$8</f>
        <v>1</v>
      </c>
      <c r="E8" s="40">
        <v>0</v>
      </c>
      <c r="F8" s="40">
        <v>0</v>
      </c>
      <c r="G8" s="18">
        <v>0</v>
      </c>
      <c r="H8" s="34">
        <f t="shared" ref="H8:H12" si="0">B8-E8</f>
        <v>283</v>
      </c>
      <c r="I8" s="35">
        <f t="shared" ref="I8:I12" si="1">((SQRT((C8/1.645)^2+(F8/1.645)^2)))*1.645</f>
        <v>119.79983305497551</v>
      </c>
    </row>
    <row r="9" spans="1:9" x14ac:dyDescent="0.3">
      <c r="A9" s="32" t="s">
        <v>13</v>
      </c>
      <c r="B9" s="45">
        <v>84</v>
      </c>
      <c r="C9" s="45">
        <v>56.938563381947027</v>
      </c>
      <c r="D9" s="18">
        <f>B9/B$8</f>
        <v>0.29681978798586572</v>
      </c>
      <c r="E9" s="40">
        <v>0</v>
      </c>
      <c r="F9" s="40">
        <v>0</v>
      </c>
      <c r="G9" s="18">
        <v>0</v>
      </c>
      <c r="H9" s="34">
        <f t="shared" si="0"/>
        <v>84</v>
      </c>
      <c r="I9" s="35">
        <f t="shared" si="1"/>
        <v>56.938563381947027</v>
      </c>
    </row>
    <row r="10" spans="1:9" x14ac:dyDescent="0.3">
      <c r="A10" s="32" t="s">
        <v>14</v>
      </c>
      <c r="B10" s="45">
        <v>0</v>
      </c>
      <c r="C10" s="45">
        <v>0</v>
      </c>
      <c r="D10" s="18">
        <f>B10/B$8</f>
        <v>0</v>
      </c>
      <c r="E10" s="40">
        <v>0</v>
      </c>
      <c r="F10" s="40">
        <v>0</v>
      </c>
      <c r="G10" s="18">
        <v>0</v>
      </c>
      <c r="H10" s="34">
        <f t="shared" si="0"/>
        <v>0</v>
      </c>
      <c r="I10" s="35">
        <f>((SQRT((C10/1.645)^2+(F10/1.645)^2)))*1.645</f>
        <v>0</v>
      </c>
    </row>
    <row r="11" spans="1:9" x14ac:dyDescent="0.3">
      <c r="A11" s="32" t="s">
        <v>15</v>
      </c>
      <c r="B11" s="45">
        <v>62</v>
      </c>
      <c r="C11" s="45">
        <v>54.708317466359716</v>
      </c>
      <c r="D11" s="18">
        <f>B11/B$8</f>
        <v>0.21908127208480566</v>
      </c>
      <c r="E11" s="40">
        <v>0</v>
      </c>
      <c r="F11" s="40">
        <v>0</v>
      </c>
      <c r="G11" s="18">
        <v>0</v>
      </c>
      <c r="H11" s="34">
        <f t="shared" si="0"/>
        <v>62</v>
      </c>
      <c r="I11" s="35">
        <f>((SQRT((C11/1.645)^2+(F11/1.645)^2)))*1.645</f>
        <v>54.708317466359716</v>
      </c>
    </row>
    <row r="12" spans="1:9" x14ac:dyDescent="0.3">
      <c r="A12" s="33" t="s">
        <v>16</v>
      </c>
      <c r="B12" s="45">
        <v>137</v>
      </c>
      <c r="C12" s="45">
        <v>90.09439494219383</v>
      </c>
      <c r="D12" s="18">
        <f>B12/B$8</f>
        <v>0.48409893992932862</v>
      </c>
      <c r="E12" s="40">
        <v>0</v>
      </c>
      <c r="F12" s="40">
        <v>0</v>
      </c>
      <c r="G12" s="18">
        <v>0</v>
      </c>
      <c r="H12" s="34">
        <f t="shared" si="0"/>
        <v>137</v>
      </c>
      <c r="I12" s="35">
        <f t="shared" si="1"/>
        <v>90.09439494219383</v>
      </c>
    </row>
    <row r="13" spans="1:9" x14ac:dyDescent="0.3">
      <c r="A13" s="21"/>
      <c r="B13" s="16"/>
      <c r="C13" s="17"/>
      <c r="D13" s="22"/>
      <c r="E13" s="16"/>
      <c r="F13" s="17"/>
      <c r="G13" s="22"/>
      <c r="H13" s="16"/>
      <c r="I13" s="22"/>
    </row>
    <row r="14" spans="1:9" x14ac:dyDescent="0.3">
      <c r="A14" s="30" t="s">
        <v>40</v>
      </c>
      <c r="B14" s="36"/>
      <c r="C14" s="13"/>
      <c r="D14" s="14"/>
      <c r="E14" s="4"/>
      <c r="F14" s="13"/>
      <c r="G14" s="14"/>
      <c r="H14" s="4"/>
      <c r="I14" s="14"/>
    </row>
    <row r="15" spans="1:9" x14ac:dyDescent="0.3">
      <c r="A15" s="31" t="s">
        <v>5</v>
      </c>
      <c r="B15" s="46">
        <v>211</v>
      </c>
      <c r="C15" s="46">
        <v>94.599154330258159</v>
      </c>
      <c r="D15" s="18">
        <f>B15/B$15</f>
        <v>1</v>
      </c>
      <c r="E15" s="40">
        <v>0</v>
      </c>
      <c r="F15" s="40">
        <v>0</v>
      </c>
      <c r="G15" s="18">
        <v>0</v>
      </c>
      <c r="H15" s="16">
        <f t="shared" ref="H15:H21" si="2">B15-E15</f>
        <v>211</v>
      </c>
      <c r="I15" s="22">
        <f t="shared" ref="I15:I21" si="3">((SQRT((C15/1.645)^2+(F15/1.645)^2)))*1.645</f>
        <v>94.599154330258159</v>
      </c>
    </row>
    <row r="16" spans="1:9" x14ac:dyDescent="0.3">
      <c r="A16" s="32" t="s">
        <v>17</v>
      </c>
      <c r="B16" s="46">
        <v>127</v>
      </c>
      <c r="C16" s="46">
        <v>73.783466982786877</v>
      </c>
      <c r="D16" s="18">
        <f>B16/B$15</f>
        <v>0.6018957345971564</v>
      </c>
      <c r="E16" s="40">
        <v>0</v>
      </c>
      <c r="F16" s="40">
        <v>0</v>
      </c>
      <c r="G16" s="18">
        <v>0</v>
      </c>
      <c r="H16" s="16">
        <f t="shared" si="2"/>
        <v>127</v>
      </c>
      <c r="I16" s="22">
        <f t="shared" si="3"/>
        <v>73.783466982786877</v>
      </c>
    </row>
    <row r="17" spans="1:9" x14ac:dyDescent="0.3">
      <c r="A17" s="32" t="s">
        <v>18</v>
      </c>
      <c r="B17" s="46">
        <v>37</v>
      </c>
      <c r="C17" s="46">
        <v>35</v>
      </c>
      <c r="D17" s="18">
        <f t="shared" ref="D17:D21" si="4">B17/B$15</f>
        <v>0.17535545023696683</v>
      </c>
      <c r="E17" s="40">
        <v>0</v>
      </c>
      <c r="F17" s="40">
        <v>0</v>
      </c>
      <c r="G17" s="18">
        <v>0</v>
      </c>
      <c r="H17" s="16">
        <f t="shared" si="2"/>
        <v>37</v>
      </c>
      <c r="I17" s="22">
        <f t="shared" si="3"/>
        <v>35</v>
      </c>
    </row>
    <row r="18" spans="1:9" x14ac:dyDescent="0.3">
      <c r="A18" s="32" t="s">
        <v>19</v>
      </c>
      <c r="B18" s="46">
        <v>39</v>
      </c>
      <c r="C18" s="46">
        <v>45.650848842053314</v>
      </c>
      <c r="D18" s="18">
        <f t="shared" si="4"/>
        <v>0.18483412322274881</v>
      </c>
      <c r="E18" s="40">
        <v>0</v>
      </c>
      <c r="F18" s="40">
        <v>0</v>
      </c>
      <c r="G18" s="18">
        <v>0</v>
      </c>
      <c r="H18" s="16">
        <f t="shared" si="2"/>
        <v>39</v>
      </c>
      <c r="I18" s="22">
        <f t="shared" si="3"/>
        <v>45.650848842053314</v>
      </c>
    </row>
    <row r="19" spans="1:9" x14ac:dyDescent="0.3">
      <c r="A19" s="33" t="s">
        <v>20</v>
      </c>
      <c r="B19" s="46">
        <v>8</v>
      </c>
      <c r="C19" s="46">
        <v>14</v>
      </c>
      <c r="D19" s="18">
        <f t="shared" si="4"/>
        <v>3.7914691943127965E-2</v>
      </c>
      <c r="E19" s="40">
        <v>0</v>
      </c>
      <c r="F19" s="40">
        <v>0</v>
      </c>
      <c r="G19" s="18">
        <v>0</v>
      </c>
      <c r="H19" s="16">
        <f t="shared" si="2"/>
        <v>8</v>
      </c>
      <c r="I19" s="22">
        <f t="shared" si="3"/>
        <v>14</v>
      </c>
    </row>
    <row r="20" spans="1:9" x14ac:dyDescent="0.3">
      <c r="A20" s="33" t="s">
        <v>21</v>
      </c>
      <c r="B20" s="46">
        <v>0</v>
      </c>
      <c r="C20" s="46">
        <v>0</v>
      </c>
      <c r="D20" s="18">
        <f t="shared" si="4"/>
        <v>0</v>
      </c>
      <c r="E20" s="40">
        <v>0</v>
      </c>
      <c r="F20" s="40">
        <v>0</v>
      </c>
      <c r="G20" s="18">
        <v>0</v>
      </c>
      <c r="H20" s="16">
        <f t="shared" si="2"/>
        <v>0</v>
      </c>
      <c r="I20" s="22">
        <f t="shared" si="3"/>
        <v>0</v>
      </c>
    </row>
    <row r="21" spans="1:9" x14ac:dyDescent="0.3">
      <c r="A21" s="33" t="s">
        <v>30</v>
      </c>
      <c r="B21" s="46">
        <v>0</v>
      </c>
      <c r="C21" s="46">
        <v>0</v>
      </c>
      <c r="D21" s="18">
        <f t="shared" si="4"/>
        <v>0</v>
      </c>
      <c r="E21" s="40">
        <v>0</v>
      </c>
      <c r="F21" s="40">
        <v>0</v>
      </c>
      <c r="G21" s="18">
        <v>0</v>
      </c>
      <c r="H21" s="16">
        <f t="shared" si="2"/>
        <v>0</v>
      </c>
      <c r="I21" s="22">
        <f t="shared" si="3"/>
        <v>0</v>
      </c>
    </row>
    <row r="22" spans="1:9" x14ac:dyDescent="0.3">
      <c r="A22" s="21"/>
      <c r="B22" s="16"/>
      <c r="C22" s="17"/>
      <c r="D22" s="23"/>
      <c r="E22" s="16"/>
      <c r="F22" s="17"/>
      <c r="G22" s="23"/>
      <c r="H22" s="21"/>
      <c r="I22" s="23"/>
    </row>
    <row r="23" spans="1:9" x14ac:dyDescent="0.3">
      <c r="A23" s="12" t="s">
        <v>24</v>
      </c>
      <c r="B23" s="16"/>
      <c r="C23" s="17"/>
      <c r="D23" s="14"/>
      <c r="E23" s="16"/>
      <c r="F23" s="17"/>
      <c r="G23" s="14"/>
      <c r="H23" s="4"/>
      <c r="I23" s="14"/>
    </row>
    <row r="24" spans="1:9" x14ac:dyDescent="0.3">
      <c r="A24" s="31" t="s">
        <v>5</v>
      </c>
      <c r="B24" s="55">
        <v>283</v>
      </c>
      <c r="C24" s="55">
        <v>112.76080879454527</v>
      </c>
      <c r="D24" s="18">
        <f>B24/B$24</f>
        <v>1</v>
      </c>
      <c r="E24" s="40">
        <v>0</v>
      </c>
      <c r="F24" s="40">
        <v>0</v>
      </c>
      <c r="G24" s="18">
        <v>0</v>
      </c>
      <c r="H24" s="16">
        <f t="shared" ref="H24:H30" si="5">B24-E24</f>
        <v>283</v>
      </c>
      <c r="I24" s="22">
        <f t="shared" ref="I24:I30" si="6">((SQRT((C24/1.645)^2+(F24/1.645)^2)))*1.645</f>
        <v>112.76080879454527</v>
      </c>
    </row>
    <row r="25" spans="1:9" ht="28.8" x14ac:dyDescent="0.3">
      <c r="A25" s="32" t="s">
        <v>25</v>
      </c>
      <c r="B25" s="55">
        <v>146</v>
      </c>
      <c r="C25" s="55">
        <v>76.661594035083809</v>
      </c>
      <c r="D25" s="18">
        <f t="shared" ref="D25:D30" si="7">B25/B$24</f>
        <v>0.51590106007067138</v>
      </c>
      <c r="E25" s="40">
        <v>0</v>
      </c>
      <c r="F25" s="40">
        <v>0</v>
      </c>
      <c r="G25" s="18">
        <v>0</v>
      </c>
      <c r="H25" s="16">
        <f t="shared" si="5"/>
        <v>146</v>
      </c>
      <c r="I25" s="22">
        <f t="shared" si="6"/>
        <v>76.661594035083809</v>
      </c>
    </row>
    <row r="26" spans="1:9" ht="28.8" x14ac:dyDescent="0.3">
      <c r="A26" s="32" t="s">
        <v>26</v>
      </c>
      <c r="B26" s="55">
        <v>0</v>
      </c>
      <c r="C26" s="55">
        <v>0</v>
      </c>
      <c r="D26" s="18">
        <f t="shared" si="7"/>
        <v>0</v>
      </c>
      <c r="E26" s="40">
        <v>0</v>
      </c>
      <c r="F26" s="40">
        <v>0</v>
      </c>
      <c r="G26" s="18">
        <v>0</v>
      </c>
      <c r="H26" s="16">
        <f t="shared" si="5"/>
        <v>0</v>
      </c>
      <c r="I26" s="22">
        <f t="shared" si="6"/>
        <v>0</v>
      </c>
    </row>
    <row r="27" spans="1:9" ht="28.8" x14ac:dyDescent="0.3">
      <c r="A27" s="32" t="s">
        <v>27</v>
      </c>
      <c r="B27" s="55">
        <v>20</v>
      </c>
      <c r="C27" s="55">
        <v>28</v>
      </c>
      <c r="D27" s="18">
        <f t="shared" si="7"/>
        <v>7.0671378091872794E-2</v>
      </c>
      <c r="E27" s="40">
        <v>0</v>
      </c>
      <c r="F27" s="40">
        <v>0</v>
      </c>
      <c r="G27" s="18">
        <v>0</v>
      </c>
      <c r="H27" s="16">
        <f t="shared" si="5"/>
        <v>20</v>
      </c>
      <c r="I27" s="22">
        <f t="shared" si="6"/>
        <v>28</v>
      </c>
    </row>
    <row r="28" spans="1:9" ht="28.8" x14ac:dyDescent="0.3">
      <c r="A28" s="32" t="s">
        <v>28</v>
      </c>
      <c r="B28" s="55">
        <v>26</v>
      </c>
      <c r="C28" s="55">
        <v>40</v>
      </c>
      <c r="D28" s="18">
        <f t="shared" si="7"/>
        <v>9.187279151943463E-2</v>
      </c>
      <c r="E28" s="40">
        <v>0</v>
      </c>
      <c r="F28" s="40">
        <v>0</v>
      </c>
      <c r="G28" s="18">
        <v>0</v>
      </c>
      <c r="H28" s="16">
        <f t="shared" si="5"/>
        <v>26</v>
      </c>
      <c r="I28" s="22">
        <f t="shared" si="6"/>
        <v>40</v>
      </c>
    </row>
    <row r="29" spans="1:9" x14ac:dyDescent="0.3">
      <c r="A29" s="32" t="s">
        <v>22</v>
      </c>
      <c r="B29" s="55">
        <v>19</v>
      </c>
      <c r="C29" s="55">
        <v>22.022715545545243</v>
      </c>
      <c r="D29" s="18">
        <f t="shared" si="7"/>
        <v>6.7137809187279157E-2</v>
      </c>
      <c r="E29" s="40">
        <v>0</v>
      </c>
      <c r="F29" s="40">
        <v>0</v>
      </c>
      <c r="G29" s="18">
        <v>0</v>
      </c>
      <c r="H29" s="16">
        <f t="shared" si="5"/>
        <v>19</v>
      </c>
      <c r="I29" s="22">
        <f t="shared" si="6"/>
        <v>22.022715545545243</v>
      </c>
    </row>
    <row r="30" spans="1:9" x14ac:dyDescent="0.3">
      <c r="A30" s="37" t="s">
        <v>23</v>
      </c>
      <c r="B30" s="55">
        <v>72</v>
      </c>
      <c r="C30" s="55">
        <v>63.000000000000007</v>
      </c>
      <c r="D30" s="18">
        <f t="shared" si="7"/>
        <v>0.25441696113074203</v>
      </c>
      <c r="E30" s="40">
        <v>0</v>
      </c>
      <c r="F30" s="40">
        <v>0</v>
      </c>
      <c r="G30" s="27">
        <v>0</v>
      </c>
      <c r="H30" s="25">
        <f t="shared" si="5"/>
        <v>72</v>
      </c>
      <c r="I30" s="28">
        <f t="shared" si="6"/>
        <v>63.000000000000007</v>
      </c>
    </row>
    <row r="31" spans="1:9" x14ac:dyDescent="0.3">
      <c r="A31" s="39"/>
      <c r="B31" s="38"/>
      <c r="C31" s="38"/>
      <c r="D31" s="38"/>
      <c r="E31" s="38"/>
      <c r="F31" s="38"/>
      <c r="G31" s="39"/>
      <c r="H31" s="39"/>
      <c r="I31" s="39"/>
    </row>
    <row r="32" spans="1:9" x14ac:dyDescent="0.3">
      <c r="A32" s="7" t="s">
        <v>35</v>
      </c>
    </row>
    <row r="33" spans="1:9" ht="28.8" customHeight="1" x14ac:dyDescent="0.3">
      <c r="A33" s="60" t="s">
        <v>38</v>
      </c>
      <c r="B33" s="60"/>
      <c r="C33" s="60"/>
      <c r="D33" s="60"/>
      <c r="E33" s="60"/>
      <c r="F33" s="60"/>
      <c r="G33" s="60"/>
      <c r="H33" s="60"/>
      <c r="I33" s="60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6">
    <mergeCell ref="A33:I33"/>
    <mergeCell ref="A2:I2"/>
    <mergeCell ref="B5:D5"/>
    <mergeCell ref="E5:G5"/>
    <mergeCell ref="H5:I5"/>
    <mergeCell ref="B3:I3"/>
  </mergeCells>
  <pageMargins left="0.7" right="0.7" top="0.5" bottom="0.5" header="0.3" footer="0.3"/>
  <pageSetup scale="8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B234336-6951-435B-9FDC-1E94FB3F8819}"/>
</file>

<file path=customXml/itemProps2.xml><?xml version="1.0" encoding="utf-8"?>
<ds:datastoreItem xmlns:ds="http://schemas.openxmlformats.org/officeDocument/2006/customXml" ds:itemID="{C735BABD-AEC0-4CAF-98B7-2E8646AB17E3}"/>
</file>

<file path=customXml/itemProps3.xml><?xml version="1.0" encoding="utf-8"?>
<ds:datastoreItem xmlns:ds="http://schemas.openxmlformats.org/officeDocument/2006/customXml" ds:itemID="{82DD2186-4D0D-4393-B2E6-C09C5B0B63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Total</vt:lpstr>
      <vt:lpstr>Intra</vt:lpstr>
      <vt:lpstr>Inter</vt:lpstr>
      <vt:lpstr>Foreign</vt:lpstr>
      <vt:lpstr>Foreign!Print_Area</vt:lpstr>
      <vt:lpstr>Inter!Print_Area</vt:lpstr>
      <vt:lpstr>Intra!Print_Area</vt:lpstr>
      <vt:lpstr>Total!Print_Area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Alfred Sundara</cp:lastModifiedBy>
  <cp:lastPrinted>2014-10-09T14:48:46Z</cp:lastPrinted>
  <dcterms:created xsi:type="dcterms:W3CDTF">2013-04-04T21:18:01Z</dcterms:created>
  <dcterms:modified xsi:type="dcterms:W3CDTF">2014-10-14T20:16:38Z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