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636" windowWidth="15012" windowHeight="8232" activeTab="3"/>
  </bookViews>
  <sheets>
    <sheet name="Total" sheetId="1" r:id="rId1"/>
    <sheet name="Intra" sheetId="5" r:id="rId2"/>
    <sheet name="Inter" sheetId="6" r:id="rId3"/>
    <sheet name="Foreign" sheetId="7" r:id="rId4"/>
  </sheets>
  <definedNames>
    <definedName name="_xlnm.Print_Area" localSheetId="3">Foreign!$A$3:$I$36</definedName>
    <definedName name="_xlnm.Print_Area" localSheetId="2">Inter!$A$3:$J$36</definedName>
    <definedName name="_xlnm.Print_Area" localSheetId="1">Intra!$A$3:$I$36</definedName>
    <definedName name="_xlnm.Print_Area" localSheetId="0">Total!$A$3:$I$37</definedName>
  </definedNames>
  <calcPr calcId="145621"/>
</workbook>
</file>

<file path=xl/calcChain.xml><?xml version="1.0" encoding="utf-8"?>
<calcChain xmlns="http://schemas.openxmlformats.org/spreadsheetml/2006/main">
  <c r="I30" i="5" l="1"/>
  <c r="I29" i="5"/>
  <c r="I28" i="5"/>
  <c r="I27" i="5"/>
  <c r="I26" i="5"/>
  <c r="I25" i="5"/>
  <c r="I24" i="5"/>
  <c r="I21" i="5"/>
  <c r="I20" i="5"/>
  <c r="I19" i="5"/>
  <c r="I18" i="5"/>
  <c r="I17" i="5"/>
  <c r="I16" i="5"/>
  <c r="I15" i="5"/>
  <c r="I12" i="7" l="1"/>
  <c r="H12" i="7"/>
  <c r="D12" i="7"/>
  <c r="I11" i="7"/>
  <c r="H11" i="7"/>
  <c r="D11" i="7"/>
  <c r="I10" i="7"/>
  <c r="H10" i="7"/>
  <c r="D10" i="7"/>
  <c r="I9" i="7"/>
  <c r="H9" i="7"/>
  <c r="D9" i="7"/>
  <c r="I8" i="7"/>
  <c r="H8" i="7"/>
  <c r="D8" i="7"/>
  <c r="D8" i="6"/>
  <c r="G8" i="6"/>
  <c r="H8" i="6"/>
  <c r="I8" i="6"/>
  <c r="D9" i="6"/>
  <c r="G9" i="6"/>
  <c r="H9" i="6"/>
  <c r="I9" i="6"/>
  <c r="D10" i="6"/>
  <c r="G10" i="6"/>
  <c r="H10" i="6"/>
  <c r="I10" i="6"/>
  <c r="D11" i="6"/>
  <c r="G11" i="6"/>
  <c r="H11" i="6"/>
  <c r="I11" i="6"/>
  <c r="D12" i="6"/>
  <c r="G12" i="6"/>
  <c r="H12" i="6"/>
  <c r="I12" i="6"/>
  <c r="I12" i="5"/>
  <c r="H12" i="5"/>
  <c r="G12" i="5"/>
  <c r="D12" i="5"/>
  <c r="I11" i="5"/>
  <c r="H11" i="5"/>
  <c r="G11" i="5"/>
  <c r="D11" i="5"/>
  <c r="I10" i="5"/>
  <c r="H10" i="5"/>
  <c r="G10" i="5"/>
  <c r="D10" i="5"/>
  <c r="I9" i="5"/>
  <c r="H9" i="5"/>
  <c r="G9" i="5"/>
  <c r="D9" i="5"/>
  <c r="I8" i="5"/>
  <c r="H8" i="5"/>
  <c r="G8" i="5"/>
  <c r="D8" i="5"/>
  <c r="A3" i="7" l="1"/>
  <c r="A3" i="6"/>
  <c r="H24" i="6" l="1"/>
  <c r="G30" i="6"/>
  <c r="G29" i="6"/>
  <c r="G28" i="6"/>
  <c r="G27" i="6"/>
  <c r="G26" i="6"/>
  <c r="G25" i="6"/>
  <c r="G24" i="6"/>
  <c r="D25" i="6"/>
  <c r="D26" i="6"/>
  <c r="D27" i="6"/>
  <c r="D28" i="6"/>
  <c r="D29" i="6"/>
  <c r="D30" i="6"/>
  <c r="D24" i="6"/>
  <c r="F30" i="1"/>
  <c r="E30" i="1"/>
  <c r="F29" i="1"/>
  <c r="E29" i="1"/>
  <c r="F28" i="1"/>
  <c r="E28" i="1"/>
  <c r="F27" i="1"/>
  <c r="E27" i="1"/>
  <c r="F26" i="1"/>
  <c r="E26" i="1"/>
  <c r="F25" i="1"/>
  <c r="E25" i="1"/>
  <c r="F24" i="1"/>
  <c r="E24" i="1"/>
  <c r="G24" i="1" s="1"/>
  <c r="F21" i="1"/>
  <c r="E21" i="1"/>
  <c r="F20" i="1"/>
  <c r="E20" i="1"/>
  <c r="F19" i="1"/>
  <c r="E19" i="1"/>
  <c r="F18" i="1"/>
  <c r="E18" i="1"/>
  <c r="F17" i="1"/>
  <c r="E17" i="1"/>
  <c r="F16" i="1"/>
  <c r="E16" i="1"/>
  <c r="F15" i="1"/>
  <c r="E15" i="1"/>
  <c r="G15" i="1" s="1"/>
  <c r="C30" i="1"/>
  <c r="B30" i="1"/>
  <c r="C29" i="1"/>
  <c r="B29" i="1"/>
  <c r="C28" i="1"/>
  <c r="B28" i="1"/>
  <c r="C27" i="1"/>
  <c r="B27" i="1"/>
  <c r="C26" i="1"/>
  <c r="B26" i="1"/>
  <c r="C25" i="1"/>
  <c r="B25" i="1"/>
  <c r="C24" i="1"/>
  <c r="B24" i="1"/>
  <c r="D24" i="1" s="1"/>
  <c r="B16" i="1"/>
  <c r="C16" i="1"/>
  <c r="B17" i="1"/>
  <c r="C17" i="1"/>
  <c r="B18" i="1"/>
  <c r="C18" i="1"/>
  <c r="B19" i="1"/>
  <c r="C19" i="1"/>
  <c r="B20" i="1"/>
  <c r="C20" i="1"/>
  <c r="B21" i="1"/>
  <c r="C21" i="1"/>
  <c r="C15" i="1"/>
  <c r="B15" i="1"/>
  <c r="D27" i="1"/>
  <c r="D16" i="1"/>
  <c r="G15" i="6"/>
  <c r="G16" i="6"/>
  <c r="G17" i="6"/>
  <c r="G18" i="6"/>
  <c r="G19" i="6"/>
  <c r="G20" i="6"/>
  <c r="G21" i="6"/>
  <c r="H30" i="7"/>
  <c r="D30" i="7"/>
  <c r="H29" i="7"/>
  <c r="D29" i="7"/>
  <c r="H28" i="7"/>
  <c r="D28" i="7"/>
  <c r="H27" i="7"/>
  <c r="D27" i="7"/>
  <c r="H26" i="7"/>
  <c r="D26" i="7"/>
  <c r="H25" i="7"/>
  <c r="D25" i="7"/>
  <c r="H24" i="7"/>
  <c r="D24" i="7"/>
  <c r="H21" i="7"/>
  <c r="D21" i="7"/>
  <c r="H20" i="7"/>
  <c r="D20" i="7"/>
  <c r="H19" i="7"/>
  <c r="D19" i="7"/>
  <c r="H18" i="7"/>
  <c r="D18" i="7"/>
  <c r="H17" i="7"/>
  <c r="D17" i="7"/>
  <c r="H16" i="7"/>
  <c r="D16" i="7"/>
  <c r="H15" i="7"/>
  <c r="D15" i="7"/>
  <c r="I30" i="7"/>
  <c r="I29" i="7"/>
  <c r="I28" i="7"/>
  <c r="I27" i="7"/>
  <c r="I26" i="7"/>
  <c r="I25" i="7"/>
  <c r="I24" i="7"/>
  <c r="I21" i="7"/>
  <c r="I20" i="7"/>
  <c r="I19" i="7"/>
  <c r="I18" i="7"/>
  <c r="I17" i="7"/>
  <c r="I16" i="7"/>
  <c r="I15" i="7"/>
  <c r="I30" i="6"/>
  <c r="I30" i="1" s="1"/>
  <c r="I29" i="6"/>
  <c r="I29" i="1" s="1"/>
  <c r="I28" i="6"/>
  <c r="I28" i="1" s="1"/>
  <c r="I27" i="6"/>
  <c r="I27" i="1" s="1"/>
  <c r="I26" i="6"/>
  <c r="I26" i="1" s="1"/>
  <c r="I25" i="6"/>
  <c r="I25" i="1" s="1"/>
  <c r="I24" i="6"/>
  <c r="I24" i="1" s="1"/>
  <c r="I16" i="6"/>
  <c r="I17" i="6"/>
  <c r="I17" i="1" s="1"/>
  <c r="I18" i="6"/>
  <c r="I18" i="1" s="1"/>
  <c r="I19" i="6"/>
  <c r="I19" i="1" s="1"/>
  <c r="I20" i="6"/>
  <c r="I20" i="1" s="1"/>
  <c r="I21" i="6"/>
  <c r="I21" i="1" s="1"/>
  <c r="I15" i="6"/>
  <c r="I15" i="1" s="1"/>
  <c r="H30" i="6"/>
  <c r="H29" i="6"/>
  <c r="H28" i="6"/>
  <c r="H27" i="6"/>
  <c r="H26" i="6"/>
  <c r="H25" i="6"/>
  <c r="H21" i="6"/>
  <c r="D21" i="6"/>
  <c r="H20" i="6"/>
  <c r="D20" i="6"/>
  <c r="H19" i="6"/>
  <c r="D19" i="6"/>
  <c r="H18" i="6"/>
  <c r="D18" i="6"/>
  <c r="H17" i="6"/>
  <c r="D17" i="6"/>
  <c r="H16" i="6"/>
  <c r="D16" i="6"/>
  <c r="H15" i="6"/>
  <c r="D15" i="6"/>
  <c r="G30" i="5"/>
  <c r="G29" i="5"/>
  <c r="G28" i="5"/>
  <c r="G27" i="5"/>
  <c r="G26" i="5"/>
  <c r="G25" i="5"/>
  <c r="G24" i="5"/>
  <c r="D25" i="5"/>
  <c r="D26" i="5"/>
  <c r="D27" i="5"/>
  <c r="D28" i="5"/>
  <c r="D29" i="5"/>
  <c r="D30" i="5"/>
  <c r="D24" i="5"/>
  <c r="H30" i="5"/>
  <c r="H29" i="5"/>
  <c r="H29" i="1" s="1"/>
  <c r="H28" i="5"/>
  <c r="H27" i="5"/>
  <c r="H27" i="1" s="1"/>
  <c r="H26" i="5"/>
  <c r="H25" i="5"/>
  <c r="H25" i="1" s="1"/>
  <c r="H24" i="5"/>
  <c r="H20" i="5"/>
  <c r="H20" i="1" s="1"/>
  <c r="H21" i="5"/>
  <c r="H21" i="1" s="1"/>
  <c r="G21" i="5"/>
  <c r="G20" i="5"/>
  <c r="G19" i="5"/>
  <c r="G18" i="5"/>
  <c r="G17" i="5"/>
  <c r="G16" i="5"/>
  <c r="G15" i="5"/>
  <c r="D17" i="5"/>
  <c r="D18" i="5"/>
  <c r="D19" i="5"/>
  <c r="D20" i="5"/>
  <c r="D21" i="5"/>
  <c r="D16" i="5"/>
  <c r="D15" i="5"/>
  <c r="H19" i="5"/>
  <c r="H19" i="1" s="1"/>
  <c r="H18" i="5"/>
  <c r="H18" i="1" s="1"/>
  <c r="H17" i="5"/>
  <c r="H17" i="1" s="1"/>
  <c r="H16" i="5"/>
  <c r="H16" i="1" s="1"/>
  <c r="H15" i="5"/>
  <c r="H15" i="1" s="1"/>
  <c r="D25" i="1" l="1"/>
  <c r="D29" i="1"/>
  <c r="I16" i="1"/>
  <c r="D20" i="1"/>
  <c r="H24" i="1"/>
  <c r="H26" i="1"/>
  <c r="H28" i="1"/>
  <c r="H30" i="1"/>
  <c r="D18" i="1"/>
  <c r="D15" i="1"/>
  <c r="D21" i="1"/>
  <c r="D19" i="1"/>
  <c r="D17" i="1"/>
  <c r="D26" i="1"/>
  <c r="D28" i="1"/>
  <c r="D30" i="1"/>
  <c r="G16" i="1"/>
  <c r="G17" i="1"/>
  <c r="G18" i="1"/>
  <c r="G19" i="1"/>
  <c r="G20" i="1"/>
  <c r="G21" i="1"/>
  <c r="G25" i="1"/>
  <c r="G26" i="1"/>
  <c r="G27" i="1"/>
  <c r="G28" i="1"/>
  <c r="G29" i="1"/>
  <c r="G30" i="1"/>
  <c r="B8" i="1" l="1"/>
  <c r="D8" i="1" s="1"/>
  <c r="B9" i="1"/>
  <c r="B10" i="1"/>
  <c r="B11" i="1"/>
  <c r="B12" i="1"/>
  <c r="D12" i="1" s="1"/>
  <c r="D10" i="1" l="1"/>
  <c r="D11" i="1"/>
  <c r="D9" i="1"/>
  <c r="F12" i="1"/>
  <c r="F11" i="1"/>
  <c r="F10" i="1"/>
  <c r="F9" i="1"/>
  <c r="F8" i="1"/>
  <c r="C9" i="1"/>
  <c r="C10" i="1"/>
  <c r="C11" i="1"/>
  <c r="C12" i="1"/>
  <c r="C8" i="1"/>
  <c r="E12" i="1"/>
  <c r="E11" i="1"/>
  <c r="E10" i="1"/>
  <c r="E9" i="1"/>
  <c r="E8" i="1"/>
  <c r="I12" i="1"/>
  <c r="I10" i="1"/>
  <c r="I9" i="1"/>
  <c r="I11" i="1"/>
  <c r="H12" i="1"/>
  <c r="H8" i="1"/>
  <c r="I8" i="1"/>
  <c r="H10" i="1" l="1"/>
  <c r="G12" i="1"/>
  <c r="G8" i="1"/>
  <c r="H9" i="1"/>
  <c r="H11" i="1"/>
  <c r="G10" i="1"/>
  <c r="G11" i="1"/>
  <c r="G9" i="1"/>
  <c r="A3" i="1"/>
</calcChain>
</file>

<file path=xl/sharedStrings.xml><?xml version="1.0" encoding="utf-8"?>
<sst xmlns="http://schemas.openxmlformats.org/spreadsheetml/2006/main" count="157" uniqueCount="41">
  <si>
    <t xml:space="preserve">IN-MIGRATION </t>
  </si>
  <si>
    <t>NET Migration (IN-OUT)</t>
  </si>
  <si>
    <t xml:space="preserve"> ESTIMATE</t>
  </si>
  <si>
    <t>(+/-) MOE</t>
  </si>
  <si>
    <t>PERCENT</t>
  </si>
  <si>
    <t>Population 16 years and over</t>
  </si>
  <si>
    <t>* Total migration is the sum of interstate and intra state and foreign migration</t>
  </si>
  <si>
    <t xml:space="preserve">Employment Status of Migrants, 2008 to 2012 (Foreign Migration)*  </t>
  </si>
  <si>
    <t>Employment Status of Migrants, 2008 to 2012 (Total Migration)*</t>
  </si>
  <si>
    <t>Employment Status of Migrants, 2008 to 2012 (Intra State Migration)*</t>
  </si>
  <si>
    <t>Employment Status of Migrants, 2008 to 2012 (Interstate Migration)*</t>
  </si>
  <si>
    <t>Source: 2008 to 2012 American Community Survey. Prepared by the Maryland Department of Planning.</t>
  </si>
  <si>
    <t>Employment Status:</t>
  </si>
  <si>
    <t>In labor force, employed civilian</t>
  </si>
  <si>
    <t>In labor force, unemployed</t>
  </si>
  <si>
    <t>In labor force, in Armed Forces</t>
  </si>
  <si>
    <t>Not in Labor force</t>
  </si>
  <si>
    <t xml:space="preserve">In Management, business, science, and arts </t>
  </si>
  <si>
    <t>In Service occupations</t>
  </si>
  <si>
    <t>In Sale and office occupations</t>
  </si>
  <si>
    <t>In Natural resources, construction, and maintenance</t>
  </si>
  <si>
    <t>In Production, transportation, and material moving</t>
  </si>
  <si>
    <t>Last worked 1 to 5 years ago</t>
  </si>
  <si>
    <t>Last worked over 5 years ago or never worked</t>
  </si>
  <si>
    <t>Work Status:</t>
  </si>
  <si>
    <t>Worked 50 to 52 weeks in the past 12 months and
     usually worked 35 or more hours per week</t>
  </si>
  <si>
    <t>Worked 50 to 52 weeks in the past 12 months and
     usually worked less than 35 hours per week</t>
  </si>
  <si>
    <t>Worked 1 to 49 weeks in the past 12 months and
     usually worked 35 or more hours per week</t>
  </si>
  <si>
    <t>Worked 1 to 49 weeks in the past 12 months and
     usually worked less than 35 hours per week</t>
  </si>
  <si>
    <t>OUT-MIGRATION**</t>
  </si>
  <si>
    <t>In Military specific****</t>
  </si>
  <si>
    <t>**** Military specific occupations are only for Armed Forces that could not be classified in an existing civilian occupation.</t>
  </si>
  <si>
    <t>*** Sum of migrants by occupation status will not equal sum of migrants by employment and work status because of suppressed data.</t>
  </si>
  <si>
    <t>* Intra state migration measures the county-to-county migration within Maryland</t>
  </si>
  <si>
    <t>* Interstate migration measures the migration between Maryland and all other states.</t>
  </si>
  <si>
    <t>* Foreign out migration only captures migration from Maryland to Puerto Rico. No county specific data is available.</t>
  </si>
  <si>
    <t xml:space="preserve">OUT-MIGRATION </t>
  </si>
  <si>
    <t>** Out migration totals under report estimated out migration because of suppressed Outflows. Net migration totals (In migration minus Out migration) also do not include these
      suppressed outflows.</t>
  </si>
  <si>
    <t>** Out migration totals under report estimated out migration because of suppressed outflows. Net migration totals (In migration minus Out migration) also do not include these
      suppressed outflows.</t>
  </si>
  <si>
    <t>Anne Arundel County</t>
  </si>
  <si>
    <t>Occupation Status:***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</si>
</sst>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9">
    <xf numFmtId="0" fontId="0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2" fillId="0" borderId="0"/>
    <xf numFmtId="0" fontId="1" fillId="0" borderId="0"/>
    <xf numFmtId="0" fontId="3" fillId="0" borderId="0"/>
    <xf numFmtId="0" fontId="4" fillId="0" borderId="0"/>
    <xf numFmtId="0" fontId="3" fillId="0" borderId="0"/>
    <xf numFmtId="0" fontId="1" fillId="0" borderId="0"/>
    <xf numFmtId="0" fontId="4" fillId="0" borderId="0"/>
    <xf numFmtId="0" fontId="1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</cellStyleXfs>
  <cellXfs count="52">
    <xf numFmtId="0" fontId="0" fillId="0" borderId="0" xfId="0"/>
    <xf numFmtId="0" fontId="0" fillId="0" borderId="0" xfId="0"/>
    <xf numFmtId="0" fontId="7" fillId="0" borderId="0" xfId="0" applyFont="1"/>
    <xf numFmtId="0" fontId="0" fillId="0" borderId="0" xfId="0" applyBorder="1"/>
    <xf numFmtId="0" fontId="5" fillId="0" borderId="2" xfId="0" applyFont="1" applyBorder="1" applyAlignment="1">
      <alignment horizontal="right"/>
    </xf>
    <xf numFmtId="0" fontId="0" fillId="0" borderId="0" xfId="0"/>
    <xf numFmtId="3" fontId="0" fillId="0" borderId="0" xfId="0" applyNumberFormat="1"/>
    <xf numFmtId="49" fontId="6" fillId="0" borderId="0" xfId="9" applyNumberFormat="1" applyFont="1" applyFill="1" applyBorder="1"/>
    <xf numFmtId="0" fontId="0" fillId="0" borderId="6" xfId="0" applyBorder="1"/>
    <xf numFmtId="0" fontId="6" fillId="0" borderId="0" xfId="9" applyFont="1" applyFill="1" applyBorder="1" applyAlignment="1">
      <alignment horizontal="left"/>
    </xf>
    <xf numFmtId="0" fontId="10" fillId="0" borderId="0" xfId="0" applyFont="1"/>
    <xf numFmtId="0" fontId="0" fillId="0" borderId="9" xfId="0" applyBorder="1"/>
    <xf numFmtId="3" fontId="4" fillId="0" borderId="2" xfId="18" applyNumberFormat="1" applyBorder="1"/>
    <xf numFmtId="0" fontId="11" fillId="0" borderId="2" xfId="9" applyFont="1" applyBorder="1"/>
    <xf numFmtId="0" fontId="11" fillId="0" borderId="0" xfId="9" applyFont="1" applyBorder="1" applyAlignment="1">
      <alignment horizontal="right"/>
    </xf>
    <xf numFmtId="0" fontId="11" fillId="0" borderId="1" xfId="9" applyFont="1" applyBorder="1" applyAlignment="1">
      <alignment horizontal="right"/>
    </xf>
    <xf numFmtId="0" fontId="12" fillId="0" borderId="2" xfId="9" applyFont="1" applyBorder="1"/>
    <xf numFmtId="3" fontId="4" fillId="0" borderId="2" xfId="18" applyNumberFormat="1" applyFont="1" applyBorder="1"/>
    <xf numFmtId="3" fontId="4" fillId="0" borderId="0" xfId="18" applyNumberFormat="1" applyFont="1"/>
    <xf numFmtId="164" fontId="12" fillId="0" borderId="0" xfId="16" applyNumberFormat="1" applyFont="1" applyBorder="1"/>
    <xf numFmtId="3" fontId="12" fillId="0" borderId="2" xfId="9" applyNumberFormat="1" applyFont="1" applyBorder="1"/>
    <xf numFmtId="3" fontId="12" fillId="0" borderId="0" xfId="9" applyNumberFormat="1" applyFont="1" applyBorder="1"/>
    <xf numFmtId="164" fontId="12" fillId="0" borderId="1" xfId="16" applyNumberFormat="1" applyFont="1" applyBorder="1"/>
    <xf numFmtId="3" fontId="13" fillId="0" borderId="2" xfId="0" applyNumberFormat="1" applyFont="1" applyBorder="1" applyAlignment="1">
      <alignment horizontal="right"/>
    </xf>
    <xf numFmtId="37" fontId="13" fillId="0" borderId="1" xfId="0" applyNumberFormat="1" applyFont="1" applyBorder="1" applyAlignment="1">
      <alignment horizontal="right"/>
    </xf>
    <xf numFmtId="0" fontId="12" fillId="0" borderId="2" xfId="9" applyFont="1" applyBorder="1" applyAlignment="1">
      <alignment horizontal="left" wrapText="1" indent="1"/>
    </xf>
    <xf numFmtId="0" fontId="12" fillId="0" borderId="2" xfId="9" applyFont="1" applyBorder="1" applyAlignment="1">
      <alignment horizontal="left" indent="1"/>
    </xf>
    <xf numFmtId="0" fontId="4" fillId="0" borderId="2" xfId="0" applyFont="1" applyBorder="1"/>
    <xf numFmtId="3" fontId="12" fillId="0" borderId="1" xfId="9" applyNumberFormat="1" applyFont="1" applyBorder="1"/>
    <xf numFmtId="0" fontId="4" fillId="0" borderId="1" xfId="0" applyFont="1" applyBorder="1"/>
    <xf numFmtId="0" fontId="12" fillId="0" borderId="3" xfId="9" applyFont="1" applyBorder="1" applyAlignment="1">
      <alignment horizontal="left" wrapText="1" indent="1"/>
    </xf>
    <xf numFmtId="3" fontId="12" fillId="0" borderId="3" xfId="9" applyNumberFormat="1" applyFont="1" applyBorder="1"/>
    <xf numFmtId="3" fontId="12" fillId="0" borderId="4" xfId="9" applyNumberFormat="1" applyFont="1" applyBorder="1"/>
    <xf numFmtId="164" fontId="12" fillId="0" borderId="5" xfId="16" applyNumberFormat="1" applyFont="1" applyBorder="1"/>
    <xf numFmtId="3" fontId="12" fillId="0" borderId="5" xfId="9" applyNumberFormat="1" applyFont="1" applyBorder="1"/>
    <xf numFmtId="0" fontId="4" fillId="0" borderId="0" xfId="0" applyFont="1" applyBorder="1"/>
    <xf numFmtId="0" fontId="11" fillId="0" borderId="10" xfId="9" applyFont="1" applyBorder="1"/>
    <xf numFmtId="0" fontId="12" fillId="0" borderId="10" xfId="9" applyFont="1" applyBorder="1"/>
    <xf numFmtId="0" fontId="12" fillId="0" borderId="10" xfId="9" applyFont="1" applyBorder="1" applyAlignment="1">
      <alignment horizontal="left" wrapText="1" indent="1"/>
    </xf>
    <xf numFmtId="0" fontId="12" fillId="0" borderId="10" xfId="9" applyFont="1" applyBorder="1" applyAlignment="1">
      <alignment horizontal="left" indent="1"/>
    </xf>
    <xf numFmtId="3" fontId="4" fillId="0" borderId="0" xfId="18" applyNumberFormat="1" applyBorder="1"/>
    <xf numFmtId="3" fontId="4" fillId="0" borderId="3" xfId="18" applyNumberFormat="1" applyBorder="1"/>
    <xf numFmtId="3" fontId="4" fillId="0" borderId="0" xfId="18" applyNumberFormat="1"/>
    <xf numFmtId="3" fontId="4" fillId="0" borderId="4" xfId="18" applyNumberFormat="1" applyBorder="1"/>
    <xf numFmtId="3" fontId="4" fillId="0" borderId="0" xfId="18" applyNumberFormat="1"/>
    <xf numFmtId="0" fontId="9" fillId="0" borderId="6" xfId="9" applyFont="1" applyBorder="1" applyAlignment="1">
      <alignment horizontal="center"/>
    </xf>
    <xf numFmtId="0" fontId="9" fillId="0" borderId="7" xfId="9" applyFont="1" applyBorder="1" applyAlignment="1">
      <alignment horizontal="center"/>
    </xf>
    <xf numFmtId="0" fontId="9" fillId="0" borderId="8" xfId="9" applyFont="1" applyBorder="1" applyAlignment="1">
      <alignment horizontal="center"/>
    </xf>
    <xf numFmtId="0" fontId="9" fillId="0" borderId="0" xfId="4" applyFont="1" applyAlignment="1">
      <alignment horizontal="center"/>
    </xf>
    <xf numFmtId="0" fontId="6" fillId="0" borderId="0" xfId="9" applyFont="1" applyFill="1" applyBorder="1" applyAlignment="1">
      <alignment horizontal="left" wrapText="1"/>
    </xf>
    <xf numFmtId="0" fontId="8" fillId="0" borderId="0" xfId="4" applyFont="1" applyAlignment="1">
      <alignment horizontal="center"/>
    </xf>
    <xf numFmtId="0" fontId="9" fillId="0" borderId="0" xfId="5" applyFont="1" applyAlignment="1">
      <alignment horizontal="center"/>
    </xf>
  </cellXfs>
  <cellStyles count="19">
    <cellStyle name="Normal" xfId="0" builtinId="0"/>
    <cellStyle name="Normal 2" xfId="1"/>
    <cellStyle name="Normal 2 2" xfId="2"/>
    <cellStyle name="Normal 2 2 2" xfId="3"/>
    <cellStyle name="Normal 2 3" xfId="4"/>
    <cellStyle name="Normal 2 3 2" xfId="5"/>
    <cellStyle name="Normal 2 4" xfId="6"/>
    <cellStyle name="Normal 2 5" xfId="7"/>
    <cellStyle name="Normal 3" xfId="8"/>
    <cellStyle name="Normal 3 2" xfId="9"/>
    <cellStyle name="Normal 3 3" xfId="10"/>
    <cellStyle name="Normal 3 4" xfId="18"/>
    <cellStyle name="Normal 4" xfId="11"/>
    <cellStyle name="Normal 4 2" xfId="12"/>
    <cellStyle name="Normal 4 2 2" xfId="13"/>
    <cellStyle name="Normal 4 3" xfId="14"/>
    <cellStyle name="Normal 4 4" xfId="15"/>
    <cellStyle name="Percent" xfId="16" builtinId="5"/>
    <cellStyle name="Percent 2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K36"/>
  <sheetViews>
    <sheetView topLeftCell="A2" zoomScale="80" zoomScaleNormal="80" workbookViewId="0">
      <selection activeCell="A3" sqref="A3"/>
    </sheetView>
  </sheetViews>
  <sheetFormatPr defaultRowHeight="14.4" x14ac:dyDescent="0.3"/>
  <cols>
    <col min="1" max="1" width="48" customWidth="1"/>
    <col min="2" max="2" width="13.5546875" customWidth="1"/>
    <col min="3" max="4" width="10.6640625" customWidth="1"/>
    <col min="5" max="5" width="13.5546875" customWidth="1"/>
    <col min="6" max="7" width="10.6640625" customWidth="1"/>
    <col min="8" max="8" width="13.5546875" customWidth="1"/>
    <col min="9" max="9" width="10.6640625" customWidth="1"/>
  </cols>
  <sheetData>
    <row r="3" spans="1:11" ht="15.6" x14ac:dyDescent="0.3">
      <c r="A3" s="2" t="str">
        <f>Intra!A3</f>
        <v>Anne Arundel County</v>
      </c>
      <c r="B3" s="48" t="s">
        <v>8</v>
      </c>
      <c r="C3" s="48"/>
      <c r="D3" s="48"/>
      <c r="E3" s="48"/>
      <c r="F3" s="48"/>
      <c r="G3" s="48"/>
      <c r="H3" s="48"/>
      <c r="I3" s="48"/>
    </row>
    <row r="4" spans="1:11" x14ac:dyDescent="0.3">
      <c r="A4" s="3"/>
      <c r="B4" s="3"/>
      <c r="C4" s="3"/>
      <c r="D4" s="3"/>
      <c r="E4" s="3"/>
      <c r="F4" s="3"/>
      <c r="G4" s="3"/>
      <c r="H4" s="3"/>
      <c r="I4" s="3"/>
    </row>
    <row r="5" spans="1:11" ht="15.6" x14ac:dyDescent="0.3">
      <c r="A5" s="8"/>
      <c r="B5" s="45" t="s">
        <v>0</v>
      </c>
      <c r="C5" s="46"/>
      <c r="D5" s="47"/>
      <c r="E5" s="45" t="s">
        <v>29</v>
      </c>
      <c r="F5" s="46"/>
      <c r="G5" s="47"/>
      <c r="H5" s="45" t="s">
        <v>1</v>
      </c>
      <c r="I5" s="47"/>
      <c r="K5" s="6"/>
    </row>
    <row r="6" spans="1:11" x14ac:dyDescent="0.3">
      <c r="A6" s="13" t="s">
        <v>12</v>
      </c>
      <c r="B6" s="4" t="s">
        <v>2</v>
      </c>
      <c r="C6" s="14" t="s">
        <v>3</v>
      </c>
      <c r="D6" s="15" t="s">
        <v>4</v>
      </c>
      <c r="E6" s="4" t="s">
        <v>2</v>
      </c>
      <c r="F6" s="14" t="s">
        <v>3</v>
      </c>
      <c r="G6" s="15" t="s">
        <v>4</v>
      </c>
      <c r="H6" s="4" t="s">
        <v>2</v>
      </c>
      <c r="I6" s="15" t="s">
        <v>3</v>
      </c>
      <c r="K6" s="6"/>
    </row>
    <row r="7" spans="1:11" s="5" customFormat="1" x14ac:dyDescent="0.3">
      <c r="A7" s="13"/>
      <c r="B7" s="4"/>
      <c r="C7" s="14"/>
      <c r="D7" s="15"/>
      <c r="E7" s="4"/>
      <c r="F7" s="14"/>
      <c r="G7" s="15"/>
      <c r="H7" s="4"/>
      <c r="I7" s="15"/>
      <c r="K7" s="6"/>
    </row>
    <row r="8" spans="1:11" x14ac:dyDescent="0.3">
      <c r="A8" s="16" t="s">
        <v>5</v>
      </c>
      <c r="B8" s="20">
        <f>Intra!B8+Inter!B8+Foreign!B8</f>
        <v>30198</v>
      </c>
      <c r="C8" s="21">
        <f>((SQRT((Intra!C8/1.645)^2+(Inter!C8/1.645)^2+(Foreign!C8/1.645)^2))*1.645)</f>
        <v>1536.407823463549</v>
      </c>
      <c r="D8" s="22">
        <f t="shared" ref="D8:D12" si="0">B8/B$8</f>
        <v>1</v>
      </c>
      <c r="E8" s="20">
        <f>Intra!E8+Inter!E8+Foreign!E8</f>
        <v>20188</v>
      </c>
      <c r="F8" s="21">
        <f>((SQRT((Intra!F8/1.645)^2+(Inter!F8/1.645)^2+(Foreign!F8/1.645)^2))*1.645)</f>
        <v>1202.1380952286638</v>
      </c>
      <c r="G8" s="22">
        <f>E8/E$8</f>
        <v>1</v>
      </c>
      <c r="H8" s="20">
        <f>Intra!H8+Inter!H8+Foreign!H8</f>
        <v>10010</v>
      </c>
      <c r="I8" s="28">
        <f>((SQRT((Intra!I8/1.645)^2+(Inter!I8/1.645)^2+(Foreign!I8/1.645)^2))*1.645)</f>
        <v>1950.8164957268532</v>
      </c>
      <c r="K8" s="6"/>
    </row>
    <row r="9" spans="1:11" x14ac:dyDescent="0.3">
      <c r="A9" s="25" t="s">
        <v>13</v>
      </c>
      <c r="B9" s="20">
        <f>Intra!B9+Inter!B9+Foreign!B9</f>
        <v>17399</v>
      </c>
      <c r="C9" s="21">
        <f>((SQRT((Intra!C9/1.645)^2+(Inter!C9/1.645)^2+(Foreign!C9/1.645)^2))*1.645)</f>
        <v>1281.7402232901952</v>
      </c>
      <c r="D9" s="22">
        <f t="shared" si="0"/>
        <v>0.57616398436982585</v>
      </c>
      <c r="E9" s="20">
        <f>Intra!E9+Inter!E9+Foreign!E9</f>
        <v>10826</v>
      </c>
      <c r="F9" s="21">
        <f>((SQRT((Intra!F9/1.645)^2+(Inter!F9/1.645)^2+(Foreign!F9/1.645)^2))*1.645)</f>
        <v>887.5308445344308</v>
      </c>
      <c r="G9" s="22">
        <f>E9/E$8</f>
        <v>0.53625916385971861</v>
      </c>
      <c r="H9" s="20">
        <f>Intra!H9+Inter!H9+Foreign!H9</f>
        <v>6573</v>
      </c>
      <c r="I9" s="28">
        <f>((SQRT((Intra!I9/1.645)^2+(Inter!I9/1.645)^2+(Foreign!I9/1.645)^2))*1.645)</f>
        <v>1559.0282229645491</v>
      </c>
      <c r="K9" s="6"/>
    </row>
    <row r="10" spans="1:11" x14ac:dyDescent="0.3">
      <c r="A10" s="25" t="s">
        <v>14</v>
      </c>
      <c r="B10" s="20">
        <f>Intra!B10+Inter!B10+Foreign!B10</f>
        <v>1682</v>
      </c>
      <c r="C10" s="21">
        <f>((SQRT((Intra!C10/1.645)^2+(Inter!C10/1.645)^2+(Foreign!C10/1.645)^2))*1.645)</f>
        <v>353.51661912843645</v>
      </c>
      <c r="D10" s="22">
        <f t="shared" si="0"/>
        <v>5.569905291741175E-2</v>
      </c>
      <c r="E10" s="20">
        <f>Intra!E10+Inter!E10+Foreign!E10</f>
        <v>1734</v>
      </c>
      <c r="F10" s="21">
        <f>((SQRT((Intra!F10/1.645)^2+(Inter!F10/1.645)^2+(Foreign!F10/1.645)^2))*1.645)</f>
        <v>375.3371817446282</v>
      </c>
      <c r="G10" s="22">
        <f>E10/E$8</f>
        <v>8.5892609470972853E-2</v>
      </c>
      <c r="H10" s="20">
        <f>Intra!H10+Inter!H10+Foreign!H10</f>
        <v>-52</v>
      </c>
      <c r="I10" s="28">
        <f>((SQRT((Intra!I10/1.645)^2+(Inter!I10/1.645)^2+(Foreign!I10/1.645)^2))*1.645)</f>
        <v>515.60837851997724</v>
      </c>
      <c r="K10" s="6"/>
    </row>
    <row r="11" spans="1:11" x14ac:dyDescent="0.3">
      <c r="A11" s="25" t="s">
        <v>15</v>
      </c>
      <c r="B11" s="20">
        <f>Intra!B11+Inter!B11+Foreign!B11</f>
        <v>3016</v>
      </c>
      <c r="C11" s="21">
        <f>((SQRT((Intra!C11/1.645)^2+(Inter!C11/1.645)^2+(Foreign!C11/1.645)^2))*1.645)</f>
        <v>430.28595143230041</v>
      </c>
      <c r="D11" s="22">
        <f t="shared" si="0"/>
        <v>9.9874163851910724E-2</v>
      </c>
      <c r="E11" s="20">
        <f>Intra!E11+Inter!E11+Foreign!E11</f>
        <v>1539</v>
      </c>
      <c r="F11" s="21">
        <f>((SQRT((Intra!F11/1.645)^2+(Inter!F11/1.645)^2+(Foreign!F11/1.645)^2))*1.645)</f>
        <v>336.24842007063768</v>
      </c>
      <c r="G11" s="22">
        <f>E11/E$8</f>
        <v>7.6233405983752722E-2</v>
      </c>
      <c r="H11" s="20">
        <f>Intra!H11+Inter!H11+Foreign!H11</f>
        <v>1477</v>
      </c>
      <c r="I11" s="28">
        <f>((SQRT((Intra!I11/1.645)^2+(Inter!I11/1.645)^2+(Foreign!I11/1.645)^2))*1.645)</f>
        <v>546.08515819421416</v>
      </c>
      <c r="K11" s="6"/>
    </row>
    <row r="12" spans="1:11" s="1" customFormat="1" x14ac:dyDescent="0.3">
      <c r="A12" s="26" t="s">
        <v>16</v>
      </c>
      <c r="B12" s="20">
        <f>Intra!B12+Inter!B12+Foreign!B12</f>
        <v>8101</v>
      </c>
      <c r="C12" s="21">
        <f>((SQRT((Intra!C12/1.645)^2+(Inter!C12/1.645)^2+(Foreign!C12/1.645)^2))*1.645)</f>
        <v>638.41287581000438</v>
      </c>
      <c r="D12" s="22">
        <f t="shared" si="0"/>
        <v>0.26826279886085169</v>
      </c>
      <c r="E12" s="20">
        <f>Intra!E12+Inter!E12+Foreign!E12</f>
        <v>6089</v>
      </c>
      <c r="F12" s="21">
        <f>((SQRT((Intra!F12/1.645)^2+(Inter!F12/1.645)^2+(Foreign!F12/1.645)^2))*1.645)</f>
        <v>635.20390427011705</v>
      </c>
      <c r="G12" s="22">
        <f>E12/E$8</f>
        <v>0.30161482068555578</v>
      </c>
      <c r="H12" s="20">
        <f>Intra!H12+Inter!H12+Foreign!H12</f>
        <v>2012</v>
      </c>
      <c r="I12" s="28">
        <f>((SQRT((Intra!I12/1.645)^2+(Inter!I12/1.645)^2+(Foreign!I12/1.645)^2))*1.645)</f>
        <v>900.58592038738868</v>
      </c>
      <c r="K12" s="6"/>
    </row>
    <row r="13" spans="1:11" x14ac:dyDescent="0.3">
      <c r="A13" s="27"/>
      <c r="B13" s="20"/>
      <c r="C13" s="21"/>
      <c r="D13" s="28"/>
      <c r="E13" s="20"/>
      <c r="F13" s="21"/>
      <c r="G13" s="28"/>
      <c r="H13" s="20"/>
      <c r="I13" s="28"/>
    </row>
    <row r="14" spans="1:11" s="5" customFormat="1" x14ac:dyDescent="0.3">
      <c r="A14" s="13" t="s">
        <v>40</v>
      </c>
      <c r="B14" s="4"/>
      <c r="C14" s="14"/>
      <c r="D14" s="15"/>
      <c r="E14" s="4"/>
      <c r="F14" s="14"/>
      <c r="G14" s="15"/>
      <c r="H14" s="4"/>
      <c r="I14" s="15"/>
    </row>
    <row r="15" spans="1:11" x14ac:dyDescent="0.3">
      <c r="A15" s="16" t="s">
        <v>5</v>
      </c>
      <c r="B15" s="20">
        <f>Intra!B15+Inter!B15+Foreign!B15</f>
        <v>25839</v>
      </c>
      <c r="C15" s="21">
        <f>((SQRT((Intra!C15/1.645)^2+(Inter!C15/1.645)^2+(Foreign!C15/1.645)^2))*1.645)</f>
        <v>1398.3068332808791</v>
      </c>
      <c r="D15" s="22">
        <f>B15/B$15</f>
        <v>1</v>
      </c>
      <c r="E15" s="20">
        <f>Intra!E15+Inter!E15+Foreign!E15</f>
        <v>17063</v>
      </c>
      <c r="F15" s="21">
        <f>((SQRT((Intra!F15/1.645)^2+(Inter!F15/1.645)^2+(Foreign!F15/1.645)^2))*1.645)</f>
        <v>1025.1799841978968</v>
      </c>
      <c r="G15" s="22">
        <f>E15/E$15</f>
        <v>1</v>
      </c>
      <c r="H15" s="20">
        <f>Intra!H15+Inter!H15+Foreign!H15</f>
        <v>8776</v>
      </c>
      <c r="I15" s="28">
        <f>((SQRT((Intra!I15/1.645)^2+(Inter!I15/1.645)^2+(Foreign!I15/1.645)^2))*1.645)</f>
        <v>1733.8558186885091</v>
      </c>
    </row>
    <row r="16" spans="1:11" x14ac:dyDescent="0.3">
      <c r="A16" s="25" t="s">
        <v>17</v>
      </c>
      <c r="B16" s="20">
        <f>Intra!B16+Inter!B16+Foreign!B16</f>
        <v>10589</v>
      </c>
      <c r="C16" s="21">
        <f>((SQRT((Intra!C16/1.645)^2+(Inter!C16/1.645)^2+(Foreign!C16/1.645)^2))*1.645)</f>
        <v>901.90132497962327</v>
      </c>
      <c r="D16" s="22">
        <f>B16/B$15</f>
        <v>0.40980688107124891</v>
      </c>
      <c r="E16" s="20">
        <f>Intra!E16+Inter!E16+Foreign!E16</f>
        <v>5470</v>
      </c>
      <c r="F16" s="21">
        <f>((SQRT((Intra!F16/1.645)^2+(Inter!F16/1.645)^2+(Foreign!F16/1.645)^2))*1.645)</f>
        <v>569.77188417822094</v>
      </c>
      <c r="G16" s="22">
        <f>E16/E$15</f>
        <v>0.32057668639746822</v>
      </c>
      <c r="H16" s="20">
        <f>Intra!H16+Inter!H16+Foreign!H16</f>
        <v>5119</v>
      </c>
      <c r="I16" s="28">
        <f>((SQRT((Intra!I16/1.645)^2+(Inter!I16/1.645)^2+(Foreign!I16/1.645)^2))*1.645)</f>
        <v>1066.8017622782595</v>
      </c>
    </row>
    <row r="17" spans="1:9" x14ac:dyDescent="0.3">
      <c r="A17" s="25" t="s">
        <v>18</v>
      </c>
      <c r="B17" s="20">
        <f>Intra!B17+Inter!B17+Foreign!B17</f>
        <v>4648</v>
      </c>
      <c r="C17" s="21">
        <f>((SQRT((Intra!C17/1.645)^2+(Inter!C17/1.645)^2+(Foreign!C17/1.645)^2))*1.645)</f>
        <v>634.62508617293088</v>
      </c>
      <c r="D17" s="22">
        <f t="shared" ref="D17:D21" si="1">B17/B$15</f>
        <v>0.17988312241185805</v>
      </c>
      <c r="E17" s="20">
        <f>Intra!E17+Inter!E17+Foreign!E17</f>
        <v>3296</v>
      </c>
      <c r="F17" s="21">
        <f>((SQRT((Intra!F17/1.645)^2+(Inter!F17/1.645)^2+(Foreign!F17/1.645)^2))*1.645)</f>
        <v>479.35373160120491</v>
      </c>
      <c r="G17" s="22">
        <f t="shared" ref="G17:G21" si="2">E17/E$15</f>
        <v>0.19316650061536658</v>
      </c>
      <c r="H17" s="20">
        <f>Intra!H17+Inter!H17+Foreign!H17</f>
        <v>1352</v>
      </c>
      <c r="I17" s="28">
        <f>((SQRT((Intra!I17/1.645)^2+(Inter!I17/1.645)^2+(Foreign!I17/1.645)^2))*1.645)</f>
        <v>795.3169179641535</v>
      </c>
    </row>
    <row r="18" spans="1:9" x14ac:dyDescent="0.3">
      <c r="A18" s="25" t="s">
        <v>19</v>
      </c>
      <c r="B18" s="20">
        <f>Intra!B18+Inter!B18+Foreign!B18</f>
        <v>5343</v>
      </c>
      <c r="C18" s="21">
        <f>((SQRT((Intra!C18/1.645)^2+(Inter!C18/1.645)^2+(Foreign!C18/1.645)^2))*1.645)</f>
        <v>640.40690189909731</v>
      </c>
      <c r="D18" s="22">
        <f t="shared" si="1"/>
        <v>0.20678044815975852</v>
      </c>
      <c r="E18" s="20">
        <f>Intra!E18+Inter!E18+Foreign!E18</f>
        <v>4393</v>
      </c>
      <c r="F18" s="21">
        <f>((SQRT((Intra!F18/1.645)^2+(Inter!F18/1.645)^2+(Foreign!F18/1.645)^2))*1.645)</f>
        <v>525.75374463716378</v>
      </c>
      <c r="G18" s="22">
        <f t="shared" si="2"/>
        <v>0.25745765691847861</v>
      </c>
      <c r="H18" s="20">
        <f>Intra!H18+Inter!H18+Foreign!H18</f>
        <v>950</v>
      </c>
      <c r="I18" s="28">
        <f>((SQRT((Intra!I18/1.645)^2+(Inter!I18/1.645)^2+(Foreign!I18/1.645)^2))*1.645)</f>
        <v>828.57588668751396</v>
      </c>
    </row>
    <row r="19" spans="1:9" x14ac:dyDescent="0.3">
      <c r="A19" s="26" t="s">
        <v>20</v>
      </c>
      <c r="B19" s="20">
        <f>Intra!B19+Inter!B19+Foreign!B19</f>
        <v>2095</v>
      </c>
      <c r="C19" s="21">
        <f>((SQRT((Intra!C19/1.645)^2+(Inter!C19/1.645)^2+(Foreign!C19/1.645)^2))*1.645)</f>
        <v>383.88539956606843</v>
      </c>
      <c r="D19" s="22">
        <f t="shared" si="1"/>
        <v>8.1078989124966139E-2</v>
      </c>
      <c r="E19" s="20">
        <f>Intra!E19+Inter!E19+Foreign!E19</f>
        <v>1478</v>
      </c>
      <c r="F19" s="21">
        <f>((SQRT((Intra!F19/1.645)^2+(Inter!F19/1.645)^2+(Foreign!F19/1.645)^2))*1.645)</f>
        <v>275.98731854924063</v>
      </c>
      <c r="G19" s="22">
        <f t="shared" si="2"/>
        <v>8.6620172302643142E-2</v>
      </c>
      <c r="H19" s="20">
        <f>Intra!H19+Inter!H19+Foreign!H19</f>
        <v>617</v>
      </c>
      <c r="I19" s="28">
        <f>((SQRT((Intra!I19/1.645)^2+(Inter!I19/1.645)^2+(Foreign!I19/1.645)^2))*1.645)</f>
        <v>472.79699660636595</v>
      </c>
    </row>
    <row r="20" spans="1:9" x14ac:dyDescent="0.3">
      <c r="A20" s="26" t="s">
        <v>21</v>
      </c>
      <c r="B20" s="20">
        <f>Intra!B20+Inter!B20+Foreign!B20</f>
        <v>1311</v>
      </c>
      <c r="C20" s="21">
        <f>((SQRT((Intra!C20/1.645)^2+(Inter!C20/1.645)^2+(Foreign!C20/1.645)^2))*1.645)</f>
        <v>280.68131394875576</v>
      </c>
      <c r="D20" s="22">
        <f t="shared" si="1"/>
        <v>5.073725763380936E-2</v>
      </c>
      <c r="E20" s="20">
        <f>Intra!E20+Inter!E20+Foreign!E20</f>
        <v>1430</v>
      </c>
      <c r="F20" s="21">
        <f>((SQRT((Intra!F20/1.645)^2+(Inter!F20/1.645)^2+(Foreign!F20/1.645)^2))*1.645)</f>
        <v>273.01098878982879</v>
      </c>
      <c r="G20" s="22">
        <f t="shared" si="2"/>
        <v>8.3807067924749457E-2</v>
      </c>
      <c r="H20" s="20">
        <f>Intra!H20+Inter!H20+Foreign!H20</f>
        <v>-119</v>
      </c>
      <c r="I20" s="28">
        <f>((SQRT((Intra!I20/1.645)^2+(Inter!I20/1.645)^2+(Foreign!I20/1.645)^2))*1.645)</f>
        <v>391.55714780859262</v>
      </c>
    </row>
    <row r="21" spans="1:9" x14ac:dyDescent="0.3">
      <c r="A21" s="26" t="s">
        <v>30</v>
      </c>
      <c r="B21" s="20">
        <f>Intra!B21+Inter!B21+Foreign!B21</f>
        <v>1853</v>
      </c>
      <c r="C21" s="21">
        <f>((SQRT((Intra!C21/1.645)^2+(Inter!C21/1.645)^2+(Foreign!C21/1.645)^2))*1.645)</f>
        <v>322.02018570269786</v>
      </c>
      <c r="D21" s="22">
        <f t="shared" si="1"/>
        <v>7.1713301598359064E-2</v>
      </c>
      <c r="E21" s="20">
        <f>Intra!E21+Inter!E21+Foreign!E21</f>
        <v>996</v>
      </c>
      <c r="F21" s="21">
        <f>((SQRT((Intra!F21/1.645)^2+(Inter!F21/1.645)^2+(Foreign!F21/1.645)^2))*1.645)</f>
        <v>263.18054639353574</v>
      </c>
      <c r="G21" s="22">
        <f t="shared" si="2"/>
        <v>5.8371915841294031E-2</v>
      </c>
      <c r="H21" s="20">
        <f>Intra!H21+Inter!H21+Foreign!H21</f>
        <v>857</v>
      </c>
      <c r="I21" s="28">
        <f>((SQRT((Intra!I21/1.645)^2+(Inter!I21/1.645)^2+(Foreign!I21/1.645)^2))*1.645)</f>
        <v>415.88580163309263</v>
      </c>
    </row>
    <row r="22" spans="1:9" x14ac:dyDescent="0.3">
      <c r="A22" s="27"/>
      <c r="B22" s="27"/>
      <c r="C22" s="35"/>
      <c r="D22" s="29"/>
      <c r="E22" s="27"/>
      <c r="F22" s="35"/>
      <c r="G22" s="29"/>
      <c r="H22" s="27"/>
      <c r="I22" s="29"/>
    </row>
    <row r="23" spans="1:9" x14ac:dyDescent="0.3">
      <c r="A23" s="13" t="s">
        <v>24</v>
      </c>
      <c r="B23" s="4"/>
      <c r="C23" s="14"/>
      <c r="D23" s="15"/>
      <c r="E23" s="4"/>
      <c r="F23" s="14"/>
      <c r="G23" s="15"/>
      <c r="H23" s="4"/>
      <c r="I23" s="15"/>
    </row>
    <row r="24" spans="1:9" x14ac:dyDescent="0.3">
      <c r="A24" s="16" t="s">
        <v>5</v>
      </c>
      <c r="B24" s="20">
        <f>Intra!B24+Inter!B24+Foreign!B24</f>
        <v>30198</v>
      </c>
      <c r="C24" s="21">
        <f>((SQRT((Intra!C24/1.645)^2+(Inter!C24/1.645)^2+(Foreign!C24/1.645)^2))*1.645)</f>
        <v>1505.8143975935416</v>
      </c>
      <c r="D24" s="22">
        <f>B24/B$24</f>
        <v>1</v>
      </c>
      <c r="E24" s="20">
        <f>Intra!E24+Inter!E24+Foreign!E24</f>
        <v>20188</v>
      </c>
      <c r="F24" s="21">
        <f>((SQRT((Intra!F24/1.645)^2+(Inter!F24/1.645)^2+(Foreign!F24/1.645)^2))*1.645)</f>
        <v>1140.0355257622457</v>
      </c>
      <c r="G24" s="22">
        <f>E24/E$24</f>
        <v>1</v>
      </c>
      <c r="H24" s="20">
        <f>Intra!H24+Inter!H24+Foreign!H24</f>
        <v>10010</v>
      </c>
      <c r="I24" s="28">
        <f>((SQRT((Intra!I24/1.645)^2+(Inter!I24/1.645)^2+(Foreign!I24/1.645)^2))*1.645)</f>
        <v>1888.6921400800079</v>
      </c>
    </row>
    <row r="25" spans="1:9" ht="28.8" x14ac:dyDescent="0.3">
      <c r="A25" s="25" t="s">
        <v>25</v>
      </c>
      <c r="B25" s="20">
        <f>Intra!B25+Inter!B25+Foreign!B25</f>
        <v>14319</v>
      </c>
      <c r="C25" s="21">
        <f>((SQRT((Intra!C25/1.645)^2+(Inter!C25/1.645)^2+(Foreign!C25/1.645)^2))*1.645)</f>
        <v>1137.9301384531477</v>
      </c>
      <c r="D25" s="22">
        <f t="shared" ref="D25:D30" si="3">B25/B$24</f>
        <v>0.47417047486588515</v>
      </c>
      <c r="E25" s="20">
        <f>Intra!E25+Inter!E25+Foreign!E25</f>
        <v>8451</v>
      </c>
      <c r="F25" s="21">
        <f>((SQRT((Intra!F25/1.645)^2+(Inter!F25/1.645)^2+(Foreign!F25/1.645)^2))*1.645)</f>
        <v>747.79609520242877</v>
      </c>
      <c r="G25" s="22">
        <f t="shared" ref="G25:G30" si="4">E25/E$24</f>
        <v>0.41861501882306318</v>
      </c>
      <c r="H25" s="20">
        <f>Intra!H25+Inter!H25+Foreign!H25</f>
        <v>5868</v>
      </c>
      <c r="I25" s="28">
        <f>((SQRT((Intra!I25/1.645)^2+(Inter!I25/1.645)^2+(Foreign!I25/1.645)^2))*1.645)</f>
        <v>1361.647531485296</v>
      </c>
    </row>
    <row r="26" spans="1:9" ht="28.8" x14ac:dyDescent="0.3">
      <c r="A26" s="25" t="s">
        <v>26</v>
      </c>
      <c r="B26" s="20">
        <f>Intra!B26+Inter!B26+Foreign!B26</f>
        <v>1045</v>
      </c>
      <c r="C26" s="21">
        <f>((SQRT((Intra!C26/1.645)^2+(Inter!C26/1.645)^2+(Foreign!C26/1.645)^2))*1.645)</f>
        <v>262.89351456435742</v>
      </c>
      <c r="D26" s="22">
        <f t="shared" si="3"/>
        <v>3.4604940724551295E-2</v>
      </c>
      <c r="E26" s="20">
        <f>Intra!E26+Inter!E26+Foreign!E26</f>
        <v>1162</v>
      </c>
      <c r="F26" s="21">
        <f>((SQRT((Intra!F26/1.645)^2+(Inter!F26/1.645)^2+(Foreign!F26/1.645)^2))*1.645)</f>
        <v>281.0480385983862</v>
      </c>
      <c r="G26" s="22">
        <f t="shared" si="4"/>
        <v>5.7558945908460474E-2</v>
      </c>
      <c r="H26" s="20">
        <f>Intra!H26+Inter!H26+Foreign!H26</f>
        <v>-117</v>
      </c>
      <c r="I26" s="28">
        <f>((SQRT((Intra!I26/1.645)^2+(Inter!I26/1.645)^2+(Foreign!I26/1.645)^2))*1.645)</f>
        <v>384.8389273449348</v>
      </c>
    </row>
    <row r="27" spans="1:9" ht="28.8" x14ac:dyDescent="0.3">
      <c r="A27" s="25" t="s">
        <v>27</v>
      </c>
      <c r="B27" s="20">
        <f>Intra!B27+Inter!B27+Foreign!B27</f>
        <v>5216</v>
      </c>
      <c r="C27" s="21">
        <f>((SQRT((Intra!C27/1.645)^2+(Inter!C27/1.645)^2+(Foreign!C27/1.645)^2))*1.645)</f>
        <v>607.92762727153638</v>
      </c>
      <c r="D27" s="22">
        <f t="shared" si="3"/>
        <v>0.17272667064043976</v>
      </c>
      <c r="E27" s="20">
        <f>Intra!E27+Inter!E27+Foreign!E27</f>
        <v>2975</v>
      </c>
      <c r="F27" s="21">
        <f>((SQRT((Intra!F27/1.645)^2+(Inter!F27/1.645)^2+(Foreign!F27/1.645)^2))*1.645)</f>
        <v>429.30059398980575</v>
      </c>
      <c r="G27" s="22">
        <f t="shared" si="4"/>
        <v>0.14736477115117891</v>
      </c>
      <c r="H27" s="20">
        <f>Intra!H27+Inter!H27+Foreign!H27</f>
        <v>2241</v>
      </c>
      <c r="I27" s="28">
        <f>((SQRT((Intra!I27/1.645)^2+(Inter!I27/1.645)^2+(Foreign!I27/1.645)^2))*1.645)</f>
        <v>744.22778771018761</v>
      </c>
    </row>
    <row r="28" spans="1:9" ht="28.8" x14ac:dyDescent="0.3">
      <c r="A28" s="25" t="s">
        <v>28</v>
      </c>
      <c r="B28" s="20">
        <f>Intra!B28+Inter!B28+Foreign!B28</f>
        <v>3073</v>
      </c>
      <c r="C28" s="21">
        <f>((SQRT((Intra!C28/1.645)^2+(Inter!C28/1.645)^2+(Foreign!C28/1.645)^2))*1.645)</f>
        <v>469.01385907028379</v>
      </c>
      <c r="D28" s="22">
        <f t="shared" si="3"/>
        <v>0.10176170607324989</v>
      </c>
      <c r="E28" s="20">
        <f>Intra!E28+Inter!E28+Foreign!E28</f>
        <v>2835</v>
      </c>
      <c r="F28" s="21">
        <f>((SQRT((Intra!F28/1.645)^2+(Inter!F28/1.645)^2+(Foreign!F28/1.645)^2))*1.645)</f>
        <v>393.88957843537821</v>
      </c>
      <c r="G28" s="22">
        <f t="shared" si="4"/>
        <v>0.14042995839112343</v>
      </c>
      <c r="H28" s="20">
        <f>Intra!H28+Inter!H28+Foreign!H28</f>
        <v>238</v>
      </c>
      <c r="I28" s="28">
        <f>((SQRT((Intra!I28/1.645)^2+(Inter!I28/1.645)^2+(Foreign!I28/1.645)^2))*1.645)</f>
        <v>612.47285654141433</v>
      </c>
    </row>
    <row r="29" spans="1:9" x14ac:dyDescent="0.3">
      <c r="A29" s="25" t="s">
        <v>22</v>
      </c>
      <c r="B29" s="20">
        <f>Intra!B29+Inter!B29+Foreign!B29</f>
        <v>2277</v>
      </c>
      <c r="C29" s="21">
        <f>((SQRT((Intra!C29/1.645)^2+(Inter!C29/1.645)^2+(Foreign!C29/1.645)^2))*1.645)</f>
        <v>318.07231882073609</v>
      </c>
      <c r="D29" s="22">
        <f t="shared" si="3"/>
        <v>7.5402344526127554E-2</v>
      </c>
      <c r="E29" s="20">
        <f>Intra!E29+Inter!E29+Foreign!E29</f>
        <v>1973</v>
      </c>
      <c r="F29" s="21">
        <f>((SQRT((Intra!F29/1.645)^2+(Inter!F29/1.645)^2+(Foreign!F29/1.645)^2))*1.645)</f>
        <v>393.1615444063674</v>
      </c>
      <c r="G29" s="22">
        <f t="shared" si="4"/>
        <v>9.773132553992471E-2</v>
      </c>
      <c r="H29" s="20">
        <f>Intra!H29+Inter!H29+Foreign!H29</f>
        <v>304</v>
      </c>
      <c r="I29" s="28">
        <f>((SQRT((Intra!I29/1.645)^2+(Inter!I29/1.645)^2+(Foreign!I29/1.645)^2))*1.645)</f>
        <v>505.71335754555656</v>
      </c>
    </row>
    <row r="30" spans="1:9" x14ac:dyDescent="0.3">
      <c r="A30" s="30" t="s">
        <v>23</v>
      </c>
      <c r="B30" s="31">
        <f>Intra!B30+Inter!B30+Foreign!B30</f>
        <v>4268</v>
      </c>
      <c r="C30" s="32">
        <f>((SQRT((Intra!C30/1.645)^2+(Inter!C30/1.645)^2+(Foreign!C30/1.645)^2))*1.645)</f>
        <v>460.49321384793495</v>
      </c>
      <c r="D30" s="33">
        <f t="shared" si="3"/>
        <v>0.14133386316974633</v>
      </c>
      <c r="E30" s="31">
        <f>Intra!E30+Inter!E30+Foreign!E30</f>
        <v>2792</v>
      </c>
      <c r="F30" s="32">
        <f>((SQRT((Intra!F30/1.645)^2+(Inter!F30/1.645)^2+(Foreign!F30/1.645)^2))*1.645)</f>
        <v>408.67101683383424</v>
      </c>
      <c r="G30" s="33">
        <f t="shared" si="4"/>
        <v>0.13829998018624926</v>
      </c>
      <c r="H30" s="31">
        <f>Intra!H30+Inter!H30+Foreign!H30</f>
        <v>1476</v>
      </c>
      <c r="I30" s="34">
        <f>((SQRT((Intra!I30/1.645)^2+(Inter!I30/1.645)^2+(Foreign!I30/1.645)^2))*1.645)</f>
        <v>615.68336017794093</v>
      </c>
    </row>
    <row r="32" spans="1:9" x14ac:dyDescent="0.3">
      <c r="A32" s="7" t="s">
        <v>6</v>
      </c>
    </row>
    <row r="33" spans="1:9" ht="28.8" customHeight="1" x14ac:dyDescent="0.3">
      <c r="A33" s="49" t="s">
        <v>37</v>
      </c>
      <c r="B33" s="49"/>
      <c r="C33" s="49"/>
      <c r="D33" s="49"/>
      <c r="E33" s="49"/>
      <c r="F33" s="49"/>
      <c r="G33" s="49"/>
      <c r="H33" s="49"/>
      <c r="I33" s="49"/>
    </row>
    <row r="34" spans="1:9" x14ac:dyDescent="0.3">
      <c r="A34" s="9" t="s">
        <v>32</v>
      </c>
    </row>
    <row r="35" spans="1:9" x14ac:dyDescent="0.3">
      <c r="A35" s="10" t="s">
        <v>31</v>
      </c>
    </row>
    <row r="36" spans="1:9" x14ac:dyDescent="0.3">
      <c r="A36" s="7" t="s">
        <v>11</v>
      </c>
    </row>
  </sheetData>
  <mergeCells count="5">
    <mergeCell ref="B5:D5"/>
    <mergeCell ref="E5:G5"/>
    <mergeCell ref="H5:I5"/>
    <mergeCell ref="B3:I3"/>
    <mergeCell ref="A33:I33"/>
  </mergeCells>
  <pageMargins left="0.7" right="0.7" top="0.5" bottom="0.5" header="0.3" footer="0.3"/>
  <pageSetup scale="8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36"/>
  <sheetViews>
    <sheetView zoomScale="80" zoomScaleNormal="80" workbookViewId="0">
      <selection activeCell="A3" sqref="A3"/>
    </sheetView>
  </sheetViews>
  <sheetFormatPr defaultRowHeight="14.4" x14ac:dyDescent="0.3"/>
  <cols>
    <col min="1" max="1" width="48" style="5" customWidth="1"/>
    <col min="2" max="2" width="13.5546875" style="1" customWidth="1"/>
    <col min="3" max="4" width="10.6640625" style="1" customWidth="1"/>
    <col min="5" max="5" width="13.5546875" style="1" customWidth="1"/>
    <col min="6" max="7" width="10.6640625" style="1" customWidth="1"/>
    <col min="8" max="8" width="13.5546875" style="1" customWidth="1"/>
    <col min="9" max="9" width="10.6640625" style="1" customWidth="1"/>
    <col min="10" max="16384" width="8.88671875" style="1"/>
  </cols>
  <sheetData>
    <row r="2" spans="1:9" x14ac:dyDescent="0.3">
      <c r="A2" s="50"/>
      <c r="B2" s="50"/>
      <c r="C2" s="50"/>
      <c r="D2" s="50"/>
      <c r="E2" s="50"/>
      <c r="F2" s="50"/>
      <c r="G2" s="50"/>
      <c r="H2" s="50"/>
      <c r="I2" s="50"/>
    </row>
    <row r="3" spans="1:9" ht="15.6" x14ac:dyDescent="0.3">
      <c r="A3" s="2" t="s">
        <v>39</v>
      </c>
      <c r="B3" s="51" t="s">
        <v>9</v>
      </c>
      <c r="C3" s="51"/>
      <c r="D3" s="51"/>
      <c r="E3" s="51"/>
      <c r="F3" s="51"/>
      <c r="G3" s="51"/>
      <c r="H3" s="51"/>
      <c r="I3" s="51"/>
    </row>
    <row r="4" spans="1:9" ht="15.6" x14ac:dyDescent="0.3">
      <c r="A4" s="2"/>
      <c r="B4" s="3"/>
      <c r="C4" s="3"/>
      <c r="D4" s="3"/>
      <c r="E4" s="3"/>
      <c r="F4" s="3"/>
      <c r="G4" s="3"/>
      <c r="H4" s="3"/>
      <c r="I4" s="3"/>
    </row>
    <row r="5" spans="1:9" ht="15.6" x14ac:dyDescent="0.3">
      <c r="A5" s="11"/>
      <c r="B5" s="45" t="s">
        <v>0</v>
      </c>
      <c r="C5" s="46"/>
      <c r="D5" s="47"/>
      <c r="E5" s="45" t="s">
        <v>36</v>
      </c>
      <c r="F5" s="46"/>
      <c r="G5" s="47"/>
      <c r="H5" s="45" t="s">
        <v>1</v>
      </c>
      <c r="I5" s="47"/>
    </row>
    <row r="6" spans="1:9" x14ac:dyDescent="0.3">
      <c r="A6" s="36" t="s">
        <v>12</v>
      </c>
      <c r="B6" s="4" t="s">
        <v>2</v>
      </c>
      <c r="C6" s="14" t="s">
        <v>3</v>
      </c>
      <c r="D6" s="14" t="s">
        <v>4</v>
      </c>
      <c r="E6" s="4" t="s">
        <v>2</v>
      </c>
      <c r="F6" s="14" t="s">
        <v>3</v>
      </c>
      <c r="G6" s="14" t="s">
        <v>4</v>
      </c>
      <c r="H6" s="4" t="s">
        <v>2</v>
      </c>
      <c r="I6" s="15" t="s">
        <v>3</v>
      </c>
    </row>
    <row r="7" spans="1:9" s="5" customFormat="1" x14ac:dyDescent="0.3">
      <c r="A7" s="36"/>
      <c r="B7" s="4"/>
      <c r="C7" s="14"/>
      <c r="D7" s="14"/>
      <c r="E7" s="4"/>
      <c r="F7" s="14"/>
      <c r="G7" s="14"/>
      <c r="H7" s="4"/>
      <c r="I7" s="15"/>
    </row>
    <row r="8" spans="1:9" x14ac:dyDescent="0.3">
      <c r="A8" s="37" t="s">
        <v>5</v>
      </c>
      <c r="B8" s="18">
        <v>14227</v>
      </c>
      <c r="C8" s="18">
        <v>1079.3567528857175</v>
      </c>
      <c r="D8" s="22">
        <f t="shared" ref="D8:D12" si="0">B8/B$8</f>
        <v>1</v>
      </c>
      <c r="E8" s="18">
        <v>11673</v>
      </c>
      <c r="F8" s="18">
        <v>919.07072633176597</v>
      </c>
      <c r="G8" s="22">
        <f t="shared" ref="G8:G12" si="1">E8/E$8</f>
        <v>1</v>
      </c>
      <c r="H8" s="23">
        <f t="shared" ref="H8:H12" si="2">B8-E8</f>
        <v>2554</v>
      </c>
      <c r="I8" s="24">
        <f>((SQRT((C8/1.645)^2+(F8/1.645)^2)))*1.645</f>
        <v>1417.6395874833629</v>
      </c>
    </row>
    <row r="9" spans="1:9" x14ac:dyDescent="0.3">
      <c r="A9" s="38" t="s">
        <v>13</v>
      </c>
      <c r="B9" s="18">
        <v>8892</v>
      </c>
      <c r="C9" s="18">
        <v>928.48694121134508</v>
      </c>
      <c r="D9" s="22">
        <f t="shared" si="0"/>
        <v>0.62500878611091581</v>
      </c>
      <c r="E9" s="18">
        <v>7039</v>
      </c>
      <c r="F9" s="18">
        <v>710.23094835412519</v>
      </c>
      <c r="G9" s="22">
        <f t="shared" si="1"/>
        <v>0.60301550586824293</v>
      </c>
      <c r="H9" s="23">
        <f t="shared" si="2"/>
        <v>1853</v>
      </c>
      <c r="I9" s="24">
        <f t="shared" ref="I9:I12" si="3">((SQRT((C9/1.645)^2+(F9/1.645)^2)))*1.645</f>
        <v>1168.9807526217014</v>
      </c>
    </row>
    <row r="10" spans="1:9" x14ac:dyDescent="0.3">
      <c r="A10" s="38" t="s">
        <v>14</v>
      </c>
      <c r="B10" s="18">
        <v>760</v>
      </c>
      <c r="C10" s="18">
        <v>263.18054639353568</v>
      </c>
      <c r="D10" s="22">
        <f t="shared" si="0"/>
        <v>5.3419554368454344E-2</v>
      </c>
      <c r="E10" s="18">
        <v>954</v>
      </c>
      <c r="F10" s="18">
        <v>311.51725473880259</v>
      </c>
      <c r="G10" s="22">
        <f t="shared" si="1"/>
        <v>8.1727062451811869E-2</v>
      </c>
      <c r="H10" s="23">
        <f t="shared" si="2"/>
        <v>-194</v>
      </c>
      <c r="I10" s="24">
        <f t="shared" si="3"/>
        <v>407.8075526519832</v>
      </c>
    </row>
    <row r="11" spans="1:9" x14ac:dyDescent="0.3">
      <c r="A11" s="38" t="s">
        <v>15</v>
      </c>
      <c r="B11" s="18">
        <v>389</v>
      </c>
      <c r="C11" s="18">
        <v>179.8332561013118</v>
      </c>
      <c r="D11" s="22">
        <f t="shared" si="0"/>
        <v>2.7342377170169397E-2</v>
      </c>
      <c r="E11" s="18">
        <v>154</v>
      </c>
      <c r="F11" s="18">
        <v>93.311306924723752</v>
      </c>
      <c r="G11" s="22">
        <f t="shared" si="1"/>
        <v>1.3192838173562923E-2</v>
      </c>
      <c r="H11" s="23">
        <f t="shared" si="2"/>
        <v>235</v>
      </c>
      <c r="I11" s="24">
        <f t="shared" si="3"/>
        <v>202.60059229923291</v>
      </c>
    </row>
    <row r="12" spans="1:9" x14ac:dyDescent="0.3">
      <c r="A12" s="39" t="s">
        <v>16</v>
      </c>
      <c r="B12" s="18">
        <v>4186</v>
      </c>
      <c r="C12" s="18">
        <v>448.68585892581905</v>
      </c>
      <c r="D12" s="22">
        <f t="shared" si="0"/>
        <v>0.29422928235046042</v>
      </c>
      <c r="E12" s="18">
        <v>3526</v>
      </c>
      <c r="F12" s="18">
        <v>484.26542308944585</v>
      </c>
      <c r="G12" s="22">
        <f t="shared" si="1"/>
        <v>0.30206459350638226</v>
      </c>
      <c r="H12" s="23">
        <f t="shared" si="2"/>
        <v>660</v>
      </c>
      <c r="I12" s="24">
        <f t="shared" si="3"/>
        <v>660.17573417992276</v>
      </c>
    </row>
    <row r="13" spans="1:9" x14ac:dyDescent="0.3">
      <c r="A13" s="27"/>
      <c r="B13" s="20"/>
      <c r="C13" s="21"/>
      <c r="D13" s="28"/>
      <c r="E13" s="20"/>
      <c r="F13" s="21"/>
      <c r="G13" s="28"/>
      <c r="H13" s="20"/>
      <c r="I13" s="28"/>
    </row>
    <row r="14" spans="1:9" x14ac:dyDescent="0.3">
      <c r="A14" s="13" t="s">
        <v>40</v>
      </c>
      <c r="B14" s="4"/>
      <c r="C14" s="14"/>
      <c r="D14" s="15"/>
      <c r="E14" s="4"/>
      <c r="F14" s="14"/>
      <c r="G14" s="15"/>
      <c r="H14" s="4"/>
      <c r="I14" s="15"/>
    </row>
    <row r="15" spans="1:9" x14ac:dyDescent="0.3">
      <c r="A15" s="16" t="s">
        <v>5</v>
      </c>
      <c r="B15" s="20">
        <v>11988</v>
      </c>
      <c r="C15" s="21">
        <v>977</v>
      </c>
      <c r="D15" s="22">
        <f>B15/B$15</f>
        <v>1</v>
      </c>
      <c r="E15" s="42">
        <v>9959</v>
      </c>
      <c r="F15" s="42">
        <v>774.21573220905293</v>
      </c>
      <c r="G15" s="22">
        <f>E15/E$15</f>
        <v>1</v>
      </c>
      <c r="H15" s="20">
        <f t="shared" ref="H15:H21" si="4">B15-E15</f>
        <v>2029</v>
      </c>
      <c r="I15" s="28">
        <f t="shared" ref="I15:I21" si="5">((SQRT((C15/1.645)^2+(F15/1.645)^2)))*1.645</f>
        <v>1246.5708964996736</v>
      </c>
    </row>
    <row r="16" spans="1:9" x14ac:dyDescent="0.3">
      <c r="A16" s="25" t="s">
        <v>17</v>
      </c>
      <c r="B16" s="20">
        <v>4690</v>
      </c>
      <c r="C16" s="21">
        <v>589</v>
      </c>
      <c r="D16" s="22">
        <f>B16/B$15</f>
        <v>0.39122455789122457</v>
      </c>
      <c r="E16" s="42">
        <v>3255</v>
      </c>
      <c r="F16" s="42">
        <v>432.43380996402209</v>
      </c>
      <c r="G16" s="22">
        <f>E16/E$15</f>
        <v>0.32684004418114271</v>
      </c>
      <c r="H16" s="20">
        <f t="shared" si="4"/>
        <v>1435</v>
      </c>
      <c r="I16" s="28">
        <f t="shared" si="5"/>
        <v>730.69829615238609</v>
      </c>
    </row>
    <row r="17" spans="1:9" x14ac:dyDescent="0.3">
      <c r="A17" s="25" t="s">
        <v>18</v>
      </c>
      <c r="B17" s="20">
        <v>2390</v>
      </c>
      <c r="C17" s="21">
        <v>472</v>
      </c>
      <c r="D17" s="22">
        <f t="shared" ref="D17:D21" si="6">B17/B$15</f>
        <v>0.19936603269936604</v>
      </c>
      <c r="E17" s="42">
        <v>1923</v>
      </c>
      <c r="F17" s="42">
        <v>381.68049465488804</v>
      </c>
      <c r="G17" s="22">
        <f t="shared" ref="G17:G21" si="7">E17/E$15</f>
        <v>0.1930916758710714</v>
      </c>
      <c r="H17" s="20">
        <f t="shared" si="4"/>
        <v>467</v>
      </c>
      <c r="I17" s="28">
        <f t="shared" si="5"/>
        <v>607.01235572268217</v>
      </c>
    </row>
    <row r="18" spans="1:9" x14ac:dyDescent="0.3">
      <c r="A18" s="25" t="s">
        <v>19</v>
      </c>
      <c r="B18" s="20">
        <v>2691</v>
      </c>
      <c r="C18" s="21">
        <v>491</v>
      </c>
      <c r="D18" s="22">
        <f t="shared" si="6"/>
        <v>0.22447447447447447</v>
      </c>
      <c r="E18" s="42">
        <v>2598</v>
      </c>
      <c r="F18" s="42">
        <v>392.32257136188332</v>
      </c>
      <c r="G18" s="22">
        <f t="shared" si="7"/>
        <v>0.2608695652173913</v>
      </c>
      <c r="H18" s="20">
        <f t="shared" si="4"/>
        <v>93</v>
      </c>
      <c r="I18" s="28">
        <f t="shared" si="5"/>
        <v>628.48866338224434</v>
      </c>
    </row>
    <row r="19" spans="1:9" x14ac:dyDescent="0.3">
      <c r="A19" s="26" t="s">
        <v>20</v>
      </c>
      <c r="B19" s="20">
        <v>1231</v>
      </c>
      <c r="C19" s="21">
        <v>280</v>
      </c>
      <c r="D19" s="22">
        <f t="shared" si="6"/>
        <v>0.10268601935268602</v>
      </c>
      <c r="E19" s="42">
        <v>1124</v>
      </c>
      <c r="F19" s="42">
        <v>240.15203517771818</v>
      </c>
      <c r="G19" s="22">
        <f t="shared" si="7"/>
        <v>0.11286273722261271</v>
      </c>
      <c r="H19" s="20">
        <f t="shared" si="4"/>
        <v>107</v>
      </c>
      <c r="I19" s="28">
        <f t="shared" si="5"/>
        <v>368.88073953515112</v>
      </c>
    </row>
    <row r="20" spans="1:9" x14ac:dyDescent="0.3">
      <c r="A20" s="26" t="s">
        <v>21</v>
      </c>
      <c r="B20" s="20">
        <v>788</v>
      </c>
      <c r="C20" s="21">
        <v>230</v>
      </c>
      <c r="D20" s="22">
        <f t="shared" si="6"/>
        <v>6.5732399065732403E-2</v>
      </c>
      <c r="E20" s="42">
        <v>962</v>
      </c>
      <c r="F20" s="42">
        <v>223.3517405349688</v>
      </c>
      <c r="G20" s="22">
        <f t="shared" si="7"/>
        <v>9.6596043779495933E-2</v>
      </c>
      <c r="H20" s="20">
        <f t="shared" si="4"/>
        <v>-174</v>
      </c>
      <c r="I20" s="28">
        <f t="shared" si="5"/>
        <v>320.60255769410202</v>
      </c>
    </row>
    <row r="21" spans="1:9" x14ac:dyDescent="0.3">
      <c r="A21" s="26" t="s">
        <v>30</v>
      </c>
      <c r="B21" s="20">
        <v>198</v>
      </c>
      <c r="C21" s="21">
        <v>114</v>
      </c>
      <c r="D21" s="22">
        <f t="shared" si="6"/>
        <v>1.6516516516516516E-2</v>
      </c>
      <c r="E21" s="42">
        <v>97</v>
      </c>
      <c r="F21" s="42">
        <v>72.491378797757733</v>
      </c>
      <c r="G21" s="22">
        <f t="shared" si="7"/>
        <v>9.7399337282859724E-3</v>
      </c>
      <c r="H21" s="20">
        <f t="shared" si="4"/>
        <v>101</v>
      </c>
      <c r="I21" s="28">
        <f t="shared" si="5"/>
        <v>135.09626197641444</v>
      </c>
    </row>
    <row r="22" spans="1:9" x14ac:dyDescent="0.3">
      <c r="A22" s="27"/>
      <c r="B22" s="20"/>
      <c r="C22" s="21"/>
      <c r="D22" s="29"/>
      <c r="E22" s="20"/>
      <c r="F22" s="21"/>
      <c r="G22" s="29"/>
      <c r="H22" s="27"/>
      <c r="I22" s="29"/>
    </row>
    <row r="23" spans="1:9" x14ac:dyDescent="0.3">
      <c r="A23" s="13" t="s">
        <v>24</v>
      </c>
      <c r="B23" s="20"/>
      <c r="C23" s="21"/>
      <c r="D23" s="15"/>
      <c r="E23" s="20"/>
      <c r="F23" s="21"/>
      <c r="G23" s="15"/>
      <c r="H23" s="4"/>
      <c r="I23" s="15"/>
    </row>
    <row r="24" spans="1:9" x14ac:dyDescent="0.3">
      <c r="A24" s="16" t="s">
        <v>5</v>
      </c>
      <c r="B24" s="12">
        <v>14227</v>
      </c>
      <c r="C24" s="40">
        <v>1041</v>
      </c>
      <c r="D24" s="22">
        <f>B24/B$24</f>
        <v>1</v>
      </c>
      <c r="E24" s="44">
        <v>11673</v>
      </c>
      <c r="F24" s="44">
        <v>868.92865069578647</v>
      </c>
      <c r="G24" s="22">
        <f>E24/E$24</f>
        <v>1</v>
      </c>
      <c r="H24" s="20">
        <f t="shared" ref="H24:H30" si="8">B24-E24</f>
        <v>2554</v>
      </c>
      <c r="I24" s="28">
        <f t="shared" ref="I24:I30" si="9">((SQRT((C24/1.645)^2+(F24/1.645)^2)))*1.645</f>
        <v>1355.9933628156152</v>
      </c>
    </row>
    <row r="25" spans="1:9" ht="28.8" x14ac:dyDescent="0.3">
      <c r="A25" s="25" t="s">
        <v>25</v>
      </c>
      <c r="B25" s="12">
        <v>7130</v>
      </c>
      <c r="C25" s="40">
        <v>816</v>
      </c>
      <c r="D25" s="22">
        <f t="shared" ref="D25:D30" si="10">B25/B$24</f>
        <v>0.50115976664089412</v>
      </c>
      <c r="E25" s="44">
        <v>4970</v>
      </c>
      <c r="F25" s="44">
        <v>564.8884845701848</v>
      </c>
      <c r="G25" s="22">
        <f t="shared" ref="G25:G30" si="11">E25/E$24</f>
        <v>0.4257688683286216</v>
      </c>
      <c r="H25" s="20">
        <f t="shared" si="8"/>
        <v>2160</v>
      </c>
      <c r="I25" s="28">
        <f t="shared" si="9"/>
        <v>992.44899113254178</v>
      </c>
    </row>
    <row r="26" spans="1:9" ht="28.8" x14ac:dyDescent="0.3">
      <c r="A26" s="25" t="s">
        <v>26</v>
      </c>
      <c r="B26" s="12">
        <v>559</v>
      </c>
      <c r="C26" s="40">
        <v>182</v>
      </c>
      <c r="D26" s="22">
        <f t="shared" si="10"/>
        <v>3.9291488015744711E-2</v>
      </c>
      <c r="E26" s="44">
        <v>700</v>
      </c>
      <c r="F26" s="44">
        <v>213.30494602798126</v>
      </c>
      <c r="G26" s="22">
        <f t="shared" si="11"/>
        <v>5.996744624346783E-2</v>
      </c>
      <c r="H26" s="20">
        <f t="shared" si="8"/>
        <v>-141</v>
      </c>
      <c r="I26" s="28">
        <f t="shared" si="9"/>
        <v>280.39793151876137</v>
      </c>
    </row>
    <row r="27" spans="1:9" ht="28.8" x14ac:dyDescent="0.3">
      <c r="A27" s="25" t="s">
        <v>27</v>
      </c>
      <c r="B27" s="12">
        <v>1932</v>
      </c>
      <c r="C27" s="40">
        <v>386</v>
      </c>
      <c r="D27" s="22">
        <f t="shared" si="10"/>
        <v>0.13579813031559709</v>
      </c>
      <c r="E27" s="44">
        <v>1712</v>
      </c>
      <c r="F27" s="44">
        <v>314.69826818716371</v>
      </c>
      <c r="G27" s="22">
        <f t="shared" si="11"/>
        <v>0.14666323995545275</v>
      </c>
      <c r="H27" s="20">
        <f t="shared" si="8"/>
        <v>220</v>
      </c>
      <c r="I27" s="28">
        <f t="shared" si="9"/>
        <v>498.02710769595666</v>
      </c>
    </row>
    <row r="28" spans="1:9" ht="28.8" x14ac:dyDescent="0.3">
      <c r="A28" s="25" t="s">
        <v>28</v>
      </c>
      <c r="B28" s="12">
        <v>1223</v>
      </c>
      <c r="C28" s="40">
        <v>293</v>
      </c>
      <c r="D28" s="22">
        <f t="shared" si="10"/>
        <v>8.5963309200815352E-2</v>
      </c>
      <c r="E28" s="44">
        <v>1358</v>
      </c>
      <c r="F28" s="44">
        <v>286.79086456859113</v>
      </c>
      <c r="G28" s="22">
        <f t="shared" si="11"/>
        <v>0.11633684571232759</v>
      </c>
      <c r="H28" s="20">
        <f t="shared" si="8"/>
        <v>-135</v>
      </c>
      <c r="I28" s="28">
        <f t="shared" si="9"/>
        <v>409.997560968355</v>
      </c>
    </row>
    <row r="29" spans="1:9" x14ac:dyDescent="0.3">
      <c r="A29" s="25" t="s">
        <v>22</v>
      </c>
      <c r="B29" s="12">
        <v>1144</v>
      </c>
      <c r="C29" s="40">
        <v>224</v>
      </c>
      <c r="D29" s="22">
        <f t="shared" si="10"/>
        <v>8.041048710198917E-2</v>
      </c>
      <c r="E29" s="44">
        <v>1219</v>
      </c>
      <c r="F29" s="44">
        <v>333.63453058698826</v>
      </c>
      <c r="G29" s="22">
        <f t="shared" si="11"/>
        <v>0.10442902424398184</v>
      </c>
      <c r="H29" s="20">
        <f t="shared" si="8"/>
        <v>-75</v>
      </c>
      <c r="I29" s="28">
        <f t="shared" si="9"/>
        <v>401.85569549279745</v>
      </c>
    </row>
    <row r="30" spans="1:9" x14ac:dyDescent="0.3">
      <c r="A30" s="30" t="s">
        <v>23</v>
      </c>
      <c r="B30" s="41">
        <v>2239</v>
      </c>
      <c r="C30" s="43">
        <v>315</v>
      </c>
      <c r="D30" s="33">
        <f t="shared" si="10"/>
        <v>0.15737681872495959</v>
      </c>
      <c r="E30" s="41">
        <v>1714</v>
      </c>
      <c r="F30" s="43">
        <v>312.79865728612072</v>
      </c>
      <c r="G30" s="33">
        <f t="shared" si="11"/>
        <v>0.14683457551614837</v>
      </c>
      <c r="H30" s="31">
        <f t="shared" si="8"/>
        <v>525</v>
      </c>
      <c r="I30" s="34">
        <f t="shared" si="9"/>
        <v>443.92341681871216</v>
      </c>
    </row>
    <row r="32" spans="1:9" x14ac:dyDescent="0.3">
      <c r="A32" s="7" t="s">
        <v>33</v>
      </c>
    </row>
    <row r="33" spans="1:9" ht="30" customHeight="1" x14ac:dyDescent="0.3">
      <c r="A33" s="49" t="s">
        <v>38</v>
      </c>
      <c r="B33" s="49"/>
      <c r="C33" s="49"/>
      <c r="D33" s="49"/>
      <c r="E33" s="49"/>
      <c r="F33" s="49"/>
      <c r="G33" s="49"/>
      <c r="H33" s="49"/>
      <c r="I33" s="49"/>
    </row>
    <row r="34" spans="1:9" x14ac:dyDescent="0.3">
      <c r="A34" s="9" t="s">
        <v>32</v>
      </c>
    </row>
    <row r="35" spans="1:9" x14ac:dyDescent="0.3">
      <c r="A35" s="10" t="s">
        <v>31</v>
      </c>
    </row>
    <row r="36" spans="1:9" x14ac:dyDescent="0.3">
      <c r="A36" s="7" t="s">
        <v>11</v>
      </c>
    </row>
  </sheetData>
  <mergeCells count="6">
    <mergeCell ref="A33:I33"/>
    <mergeCell ref="B5:D5"/>
    <mergeCell ref="E5:G5"/>
    <mergeCell ref="H5:I5"/>
    <mergeCell ref="A2:I2"/>
    <mergeCell ref="B3:I3"/>
  </mergeCells>
  <pageMargins left="0.7" right="0.7" top="0.5" bottom="0.5" header="0.3" footer="0.3"/>
  <pageSetup scale="8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36"/>
  <sheetViews>
    <sheetView zoomScale="80" zoomScaleNormal="80" workbookViewId="0">
      <selection activeCell="A3" sqref="A3"/>
    </sheetView>
  </sheetViews>
  <sheetFormatPr defaultRowHeight="14.4" x14ac:dyDescent="0.3"/>
  <cols>
    <col min="1" max="1" width="48" style="5" customWidth="1"/>
    <col min="2" max="2" width="13.5546875" style="5" customWidth="1"/>
    <col min="3" max="4" width="10.6640625" style="5" customWidth="1"/>
    <col min="5" max="5" width="13.5546875" style="5" customWidth="1"/>
    <col min="6" max="7" width="10.6640625" style="5" customWidth="1"/>
    <col min="8" max="8" width="13.5546875" style="5" customWidth="1"/>
    <col min="9" max="9" width="10.6640625" style="5" customWidth="1"/>
    <col min="10" max="16384" width="8.88671875" style="5"/>
  </cols>
  <sheetData>
    <row r="2" spans="1:9" x14ac:dyDescent="0.3">
      <c r="A2" s="50"/>
      <c r="B2" s="50"/>
      <c r="C2" s="50"/>
      <c r="D2" s="50"/>
      <c r="E2" s="50"/>
      <c r="F2" s="50"/>
      <c r="G2" s="50"/>
      <c r="H2" s="50"/>
      <c r="I2" s="50"/>
    </row>
    <row r="3" spans="1:9" ht="15.6" x14ac:dyDescent="0.3">
      <c r="A3" s="2" t="str">
        <f>Intra!A3</f>
        <v>Anne Arundel County</v>
      </c>
      <c r="B3" s="48" t="s">
        <v>10</v>
      </c>
      <c r="C3" s="48"/>
      <c r="D3" s="48"/>
      <c r="E3" s="48"/>
      <c r="F3" s="48"/>
      <c r="G3" s="48"/>
      <c r="H3" s="48"/>
      <c r="I3" s="48"/>
    </row>
    <row r="4" spans="1:9" x14ac:dyDescent="0.3">
      <c r="A4" s="3"/>
      <c r="B4" s="3"/>
      <c r="C4" s="3"/>
      <c r="D4" s="3"/>
      <c r="E4" s="3"/>
      <c r="F4" s="3"/>
      <c r="G4" s="3"/>
      <c r="H4" s="3"/>
      <c r="I4" s="3"/>
    </row>
    <row r="5" spans="1:9" ht="15.6" x14ac:dyDescent="0.3">
      <c r="A5" s="8"/>
      <c r="B5" s="45" t="s">
        <v>0</v>
      </c>
      <c r="C5" s="46"/>
      <c r="D5" s="47"/>
      <c r="E5" s="45" t="s">
        <v>29</v>
      </c>
      <c r="F5" s="46"/>
      <c r="G5" s="47"/>
      <c r="H5" s="45" t="s">
        <v>1</v>
      </c>
      <c r="I5" s="47"/>
    </row>
    <row r="6" spans="1:9" x14ac:dyDescent="0.3">
      <c r="A6" s="13" t="s">
        <v>12</v>
      </c>
      <c r="B6" s="4" t="s">
        <v>2</v>
      </c>
      <c r="C6" s="14" t="s">
        <v>3</v>
      </c>
      <c r="D6" s="15" t="s">
        <v>4</v>
      </c>
      <c r="E6" s="4" t="s">
        <v>2</v>
      </c>
      <c r="F6" s="14" t="s">
        <v>3</v>
      </c>
      <c r="G6" s="15" t="s">
        <v>4</v>
      </c>
      <c r="H6" s="4" t="s">
        <v>2</v>
      </c>
      <c r="I6" s="15" t="s">
        <v>3</v>
      </c>
    </row>
    <row r="7" spans="1:9" x14ac:dyDescent="0.3">
      <c r="A7" s="13"/>
      <c r="B7" s="4"/>
      <c r="C7" s="14"/>
      <c r="D7" s="15"/>
      <c r="E7" s="4"/>
      <c r="F7" s="14"/>
      <c r="G7" s="15"/>
      <c r="H7" s="4"/>
      <c r="I7" s="15"/>
    </row>
    <row r="8" spans="1:9" x14ac:dyDescent="0.3">
      <c r="A8" s="37" t="s">
        <v>5</v>
      </c>
      <c r="B8" s="18">
        <v>13138</v>
      </c>
      <c r="C8" s="18">
        <v>992.82576517735492</v>
      </c>
      <c r="D8" s="22">
        <f t="shared" ref="D8" si="0">B8/B$8</f>
        <v>1</v>
      </c>
      <c r="E8" s="18">
        <v>8515</v>
      </c>
      <c r="F8" s="18">
        <v>774.88386226582372</v>
      </c>
      <c r="G8" s="22">
        <f t="shared" ref="G8" si="1">E8/E$8</f>
        <v>1</v>
      </c>
      <c r="H8" s="23">
        <f t="shared" ref="H8:H12" si="2">B8-E8</f>
        <v>4623</v>
      </c>
      <c r="I8" s="24">
        <f t="shared" ref="I8:I12" si="3">((SQRT((C8/1.645)^2+(F8/1.645)^2)))*1.645</f>
        <v>1259.4236777192973</v>
      </c>
    </row>
    <row r="9" spans="1:9" x14ac:dyDescent="0.3">
      <c r="A9" s="38" t="s">
        <v>13</v>
      </c>
      <c r="B9" s="18">
        <v>7125</v>
      </c>
      <c r="C9" s="18">
        <v>805.22915992902313</v>
      </c>
      <c r="D9" s="22">
        <f>B9/B$8</f>
        <v>0.54231998782158619</v>
      </c>
      <c r="E9" s="18">
        <v>3787</v>
      </c>
      <c r="F9" s="18">
        <v>532.24336538842829</v>
      </c>
      <c r="G9" s="22">
        <f>E9/E$8</f>
        <v>0.44474456840869053</v>
      </c>
      <c r="H9" s="23">
        <f t="shared" si="2"/>
        <v>3338</v>
      </c>
      <c r="I9" s="24">
        <f t="shared" si="3"/>
        <v>965.23416847933868</v>
      </c>
    </row>
    <row r="10" spans="1:9" x14ac:dyDescent="0.3">
      <c r="A10" s="38" t="s">
        <v>14</v>
      </c>
      <c r="B10" s="18">
        <v>780</v>
      </c>
      <c r="C10" s="18">
        <v>222.87216066615412</v>
      </c>
      <c r="D10" s="22">
        <f>B10/B$8</f>
        <v>5.9369767087836811E-2</v>
      </c>
      <c r="E10" s="18">
        <v>780</v>
      </c>
      <c r="F10" s="18">
        <v>209.3680969011277</v>
      </c>
      <c r="G10" s="22">
        <f>E10/E$8</f>
        <v>9.1603053435114504E-2</v>
      </c>
      <c r="H10" s="23">
        <f t="shared" si="2"/>
        <v>0</v>
      </c>
      <c r="I10" s="24">
        <f t="shared" si="3"/>
        <v>305.78914303813991</v>
      </c>
    </row>
    <row r="11" spans="1:9" x14ac:dyDescent="0.3">
      <c r="A11" s="38" t="s">
        <v>15</v>
      </c>
      <c r="B11" s="18">
        <v>2157</v>
      </c>
      <c r="C11" s="18">
        <v>357.00700273243945</v>
      </c>
      <c r="D11" s="22">
        <f>B11/B$8</f>
        <v>0.16418024052367181</v>
      </c>
      <c r="E11" s="18">
        <v>1385</v>
      </c>
      <c r="F11" s="18">
        <v>323.04179296183958</v>
      </c>
      <c r="G11" s="22">
        <f>E11/E$8</f>
        <v>0.16265413975337639</v>
      </c>
      <c r="H11" s="23">
        <f t="shared" si="2"/>
        <v>772</v>
      </c>
      <c r="I11" s="24">
        <f t="shared" si="3"/>
        <v>481.46650973873562</v>
      </c>
    </row>
    <row r="12" spans="1:9" x14ac:dyDescent="0.3">
      <c r="A12" s="39" t="s">
        <v>16</v>
      </c>
      <c r="B12" s="18">
        <v>3076</v>
      </c>
      <c r="C12" s="18">
        <v>400.22868462917552</v>
      </c>
      <c r="D12" s="22">
        <f>B12/B$8</f>
        <v>0.23413000456690516</v>
      </c>
      <c r="E12" s="18">
        <v>2563</v>
      </c>
      <c r="F12" s="18">
        <v>411.06082275011323</v>
      </c>
      <c r="G12" s="22">
        <f>E12/E$8</f>
        <v>0.30099823840281853</v>
      </c>
      <c r="H12" s="23">
        <f t="shared" si="2"/>
        <v>513</v>
      </c>
      <c r="I12" s="24">
        <f t="shared" si="3"/>
        <v>573.71944363076977</v>
      </c>
    </row>
    <row r="13" spans="1:9" x14ac:dyDescent="0.3">
      <c r="A13" s="27"/>
      <c r="B13" s="20"/>
      <c r="C13" s="21"/>
      <c r="D13" s="28"/>
      <c r="E13" s="20"/>
      <c r="F13" s="21"/>
      <c r="G13" s="28"/>
      <c r="H13" s="20"/>
      <c r="I13" s="28"/>
    </row>
    <row r="14" spans="1:9" x14ac:dyDescent="0.3">
      <c r="A14" s="13" t="s">
        <v>40</v>
      </c>
      <c r="B14" s="4"/>
      <c r="C14" s="14"/>
      <c r="D14" s="15"/>
      <c r="E14" s="4"/>
      <c r="F14" s="14"/>
      <c r="G14" s="15"/>
      <c r="H14" s="4"/>
      <c r="I14" s="15"/>
    </row>
    <row r="15" spans="1:9" x14ac:dyDescent="0.3">
      <c r="A15" s="16" t="s">
        <v>5</v>
      </c>
      <c r="B15" s="20">
        <v>11600</v>
      </c>
      <c r="C15" s="21">
        <v>907</v>
      </c>
      <c r="D15" s="22">
        <f>B15/B$15</f>
        <v>1</v>
      </c>
      <c r="E15" s="20">
        <v>7104</v>
      </c>
      <c r="F15" s="21">
        <v>672</v>
      </c>
      <c r="G15" s="22">
        <f>E15/E$15</f>
        <v>1</v>
      </c>
      <c r="H15" s="20">
        <f t="shared" ref="H15:H21" si="4">B15-E15</f>
        <v>4496</v>
      </c>
      <c r="I15" s="28">
        <f t="shared" ref="I15:I21" si="5">((SQRT((C15/1.645)^2+(F15/1.645)^2)))*1.645</f>
        <v>1128.8192946614618</v>
      </c>
    </row>
    <row r="16" spans="1:9" x14ac:dyDescent="0.3">
      <c r="A16" s="25" t="s">
        <v>17</v>
      </c>
      <c r="B16" s="20">
        <v>5085</v>
      </c>
      <c r="C16" s="21">
        <v>632</v>
      </c>
      <c r="D16" s="22">
        <f>B16/B$15</f>
        <v>0.43836206896551722</v>
      </c>
      <c r="E16" s="20">
        <v>2215</v>
      </c>
      <c r="F16" s="21">
        <v>371</v>
      </c>
      <c r="G16" s="22">
        <f>E16/E$15</f>
        <v>0.31179617117117114</v>
      </c>
      <c r="H16" s="20">
        <f t="shared" si="4"/>
        <v>2870</v>
      </c>
      <c r="I16" s="28">
        <f t="shared" si="5"/>
        <v>732.84718734535647</v>
      </c>
    </row>
    <row r="17" spans="1:9" x14ac:dyDescent="0.3">
      <c r="A17" s="25" t="s">
        <v>18</v>
      </c>
      <c r="B17" s="20">
        <v>1687</v>
      </c>
      <c r="C17" s="21">
        <v>342</v>
      </c>
      <c r="D17" s="22">
        <f t="shared" ref="D17:D21" si="6">B17/B$15</f>
        <v>0.14543103448275863</v>
      </c>
      <c r="E17" s="20">
        <v>1373</v>
      </c>
      <c r="F17" s="21">
        <v>290</v>
      </c>
      <c r="G17" s="22">
        <f t="shared" ref="G17:G21" si="7">E17/E$15</f>
        <v>0.1932713963963964</v>
      </c>
      <c r="H17" s="20">
        <f t="shared" si="4"/>
        <v>314</v>
      </c>
      <c r="I17" s="28">
        <f t="shared" si="5"/>
        <v>448.40160570631315</v>
      </c>
    </row>
    <row r="18" spans="1:9" x14ac:dyDescent="0.3">
      <c r="A18" s="25" t="s">
        <v>19</v>
      </c>
      <c r="B18" s="20">
        <v>2334</v>
      </c>
      <c r="C18" s="21">
        <v>392</v>
      </c>
      <c r="D18" s="22">
        <f t="shared" si="6"/>
        <v>0.20120689655172413</v>
      </c>
      <c r="E18" s="20">
        <v>1795</v>
      </c>
      <c r="F18" s="21">
        <v>350</v>
      </c>
      <c r="G18" s="22">
        <f t="shared" si="7"/>
        <v>0.25267454954954954</v>
      </c>
      <c r="H18" s="20">
        <f t="shared" si="4"/>
        <v>539</v>
      </c>
      <c r="I18" s="28">
        <f t="shared" si="5"/>
        <v>525.51308261545682</v>
      </c>
    </row>
    <row r="19" spans="1:9" x14ac:dyDescent="0.3">
      <c r="A19" s="26" t="s">
        <v>20</v>
      </c>
      <c r="B19" s="20">
        <v>696</v>
      </c>
      <c r="C19" s="21">
        <v>242</v>
      </c>
      <c r="D19" s="22">
        <f t="shared" si="6"/>
        <v>0.06</v>
      </c>
      <c r="E19" s="20">
        <v>354</v>
      </c>
      <c r="F19" s="21">
        <v>136</v>
      </c>
      <c r="G19" s="22">
        <f t="shared" si="7"/>
        <v>4.9831081081081079E-2</v>
      </c>
      <c r="H19" s="20">
        <f t="shared" si="4"/>
        <v>342</v>
      </c>
      <c r="I19" s="28">
        <f t="shared" si="5"/>
        <v>277.5968299530814</v>
      </c>
    </row>
    <row r="20" spans="1:9" x14ac:dyDescent="0.3">
      <c r="A20" s="26" t="s">
        <v>21</v>
      </c>
      <c r="B20" s="20">
        <v>415</v>
      </c>
      <c r="C20" s="21">
        <v>139</v>
      </c>
      <c r="D20" s="22">
        <f t="shared" si="6"/>
        <v>3.5775862068965519E-2</v>
      </c>
      <c r="E20" s="20">
        <v>468</v>
      </c>
      <c r="F20" s="21">
        <v>157</v>
      </c>
      <c r="G20" s="22">
        <f t="shared" si="7"/>
        <v>6.5878378378378372E-2</v>
      </c>
      <c r="H20" s="20">
        <f t="shared" si="4"/>
        <v>-53</v>
      </c>
      <c r="I20" s="28">
        <f t="shared" si="5"/>
        <v>209.69024774652732</v>
      </c>
    </row>
    <row r="21" spans="1:9" x14ac:dyDescent="0.3">
      <c r="A21" s="26" t="s">
        <v>30</v>
      </c>
      <c r="B21" s="20">
        <v>1383</v>
      </c>
      <c r="C21" s="21">
        <v>274</v>
      </c>
      <c r="D21" s="22">
        <f t="shared" si="6"/>
        <v>0.11922413793103448</v>
      </c>
      <c r="E21" s="20">
        <v>899</v>
      </c>
      <c r="F21" s="21">
        <v>253</v>
      </c>
      <c r="G21" s="22">
        <f t="shared" si="7"/>
        <v>0.12654842342342343</v>
      </c>
      <c r="H21" s="20">
        <f t="shared" si="4"/>
        <v>484</v>
      </c>
      <c r="I21" s="28">
        <f t="shared" si="5"/>
        <v>372.9410141027667</v>
      </c>
    </row>
    <row r="22" spans="1:9" x14ac:dyDescent="0.3">
      <c r="A22" s="27"/>
      <c r="B22" s="20"/>
      <c r="C22" s="21"/>
      <c r="D22" s="29"/>
      <c r="E22" s="20"/>
      <c r="F22" s="21"/>
      <c r="G22" s="29"/>
      <c r="H22" s="27"/>
      <c r="I22" s="29"/>
    </row>
    <row r="23" spans="1:9" x14ac:dyDescent="0.3">
      <c r="A23" s="13" t="s">
        <v>24</v>
      </c>
      <c r="B23" s="20"/>
      <c r="C23" s="21"/>
      <c r="D23" s="15"/>
      <c r="E23" s="20"/>
      <c r="F23" s="21"/>
      <c r="G23" s="15"/>
      <c r="H23" s="4"/>
      <c r="I23" s="15"/>
    </row>
    <row r="24" spans="1:9" x14ac:dyDescent="0.3">
      <c r="A24" s="16" t="s">
        <v>5</v>
      </c>
      <c r="B24" s="20">
        <v>13138</v>
      </c>
      <c r="C24" s="21">
        <v>986</v>
      </c>
      <c r="D24" s="22">
        <f>B24/B$24</f>
        <v>1</v>
      </c>
      <c r="E24" s="20">
        <v>8515</v>
      </c>
      <c r="F24" s="21">
        <v>738</v>
      </c>
      <c r="G24" s="22">
        <f>E24/E$24</f>
        <v>1</v>
      </c>
      <c r="H24" s="20">
        <f>B24-E24</f>
        <v>4623</v>
      </c>
      <c r="I24" s="28">
        <f t="shared" ref="I24:I30" si="8">((SQRT((C24/1.645)^2+(F24/1.645)^2)))*1.645</f>
        <v>1231.6005846052526</v>
      </c>
    </row>
    <row r="25" spans="1:9" ht="28.8" x14ac:dyDescent="0.3">
      <c r="A25" s="25" t="s">
        <v>25</v>
      </c>
      <c r="B25" s="20">
        <v>5994</v>
      </c>
      <c r="C25" s="21">
        <v>735</v>
      </c>
      <c r="D25" s="22">
        <f t="shared" ref="D25:D30" si="9">B25/B$24</f>
        <v>0.45623382554422287</v>
      </c>
      <c r="E25" s="20">
        <v>3481</v>
      </c>
      <c r="F25" s="21">
        <v>490</v>
      </c>
      <c r="G25" s="22">
        <f t="shared" ref="G25:G30" si="10">E25/E$24</f>
        <v>0.40880798590722256</v>
      </c>
      <c r="H25" s="20">
        <f t="shared" ref="H25:H30" si="11">B25-E25</f>
        <v>2513</v>
      </c>
      <c r="I25" s="28">
        <f t="shared" si="8"/>
        <v>883.36006248867739</v>
      </c>
    </row>
    <row r="26" spans="1:9" ht="28.8" x14ac:dyDescent="0.3">
      <c r="A26" s="25" t="s">
        <v>26</v>
      </c>
      <c r="B26" s="20">
        <v>433</v>
      </c>
      <c r="C26" s="21">
        <v>183</v>
      </c>
      <c r="D26" s="22">
        <f t="shared" si="9"/>
        <v>3.2957832242350431E-2</v>
      </c>
      <c r="E26" s="20">
        <v>462</v>
      </c>
      <c r="F26" s="21">
        <v>183</v>
      </c>
      <c r="G26" s="22">
        <f t="shared" si="10"/>
        <v>5.4257193188490899E-2</v>
      </c>
      <c r="H26" s="20">
        <f t="shared" si="11"/>
        <v>-29</v>
      </c>
      <c r="I26" s="28">
        <f t="shared" si="8"/>
        <v>258.80108191427638</v>
      </c>
    </row>
    <row r="27" spans="1:9" ht="28.8" x14ac:dyDescent="0.3">
      <c r="A27" s="25" t="s">
        <v>27</v>
      </c>
      <c r="B27" s="20">
        <v>2749</v>
      </c>
      <c r="C27" s="21">
        <v>424</v>
      </c>
      <c r="D27" s="22">
        <f t="shared" si="9"/>
        <v>0.20924037144161972</v>
      </c>
      <c r="E27" s="20">
        <v>1263</v>
      </c>
      <c r="F27" s="21">
        <v>292</v>
      </c>
      <c r="G27" s="22">
        <f t="shared" si="10"/>
        <v>0.14832648267762771</v>
      </c>
      <c r="H27" s="20">
        <f t="shared" si="11"/>
        <v>1486</v>
      </c>
      <c r="I27" s="28">
        <f t="shared" si="8"/>
        <v>514.8203570178631</v>
      </c>
    </row>
    <row r="28" spans="1:9" ht="28.8" x14ac:dyDescent="0.3">
      <c r="A28" s="25" t="s">
        <v>28</v>
      </c>
      <c r="B28" s="20">
        <v>1528</v>
      </c>
      <c r="C28" s="21">
        <v>310</v>
      </c>
      <c r="D28" s="22">
        <f t="shared" si="9"/>
        <v>0.1163038514233521</v>
      </c>
      <c r="E28" s="20">
        <v>1477</v>
      </c>
      <c r="F28" s="21">
        <v>270</v>
      </c>
      <c r="G28" s="22">
        <f t="shared" si="10"/>
        <v>0.17345860246623607</v>
      </c>
      <c r="H28" s="20">
        <f t="shared" si="11"/>
        <v>51</v>
      </c>
      <c r="I28" s="28">
        <f t="shared" si="8"/>
        <v>411.09609582188932</v>
      </c>
    </row>
    <row r="29" spans="1:9" x14ac:dyDescent="0.3">
      <c r="A29" s="25" t="s">
        <v>22</v>
      </c>
      <c r="B29" s="20">
        <v>987</v>
      </c>
      <c r="C29" s="21">
        <v>213</v>
      </c>
      <c r="D29" s="22">
        <f t="shared" si="9"/>
        <v>7.5125589891916575E-2</v>
      </c>
      <c r="E29" s="20">
        <v>754</v>
      </c>
      <c r="F29" s="21">
        <v>208</v>
      </c>
      <c r="G29" s="22">
        <f t="shared" si="10"/>
        <v>8.8549618320610687E-2</v>
      </c>
      <c r="H29" s="20">
        <f t="shared" si="11"/>
        <v>233</v>
      </c>
      <c r="I29" s="28">
        <f t="shared" si="8"/>
        <v>297.71294899617646</v>
      </c>
    </row>
    <row r="30" spans="1:9" x14ac:dyDescent="0.3">
      <c r="A30" s="30" t="s">
        <v>23</v>
      </c>
      <c r="B30" s="31">
        <v>1447</v>
      </c>
      <c r="C30" s="32">
        <v>277</v>
      </c>
      <c r="D30" s="33">
        <f t="shared" si="9"/>
        <v>0.11013852945653829</v>
      </c>
      <c r="E30" s="31">
        <v>1078</v>
      </c>
      <c r="F30" s="32">
        <v>263</v>
      </c>
      <c r="G30" s="33">
        <f t="shared" si="10"/>
        <v>0.12660011743981209</v>
      </c>
      <c r="H30" s="31">
        <f t="shared" si="11"/>
        <v>369</v>
      </c>
      <c r="I30" s="34">
        <f t="shared" si="8"/>
        <v>381.9659670703661</v>
      </c>
    </row>
    <row r="32" spans="1:9" x14ac:dyDescent="0.3">
      <c r="A32" s="7" t="s">
        <v>34</v>
      </c>
    </row>
    <row r="33" spans="1:9" ht="28.2" customHeight="1" x14ac:dyDescent="0.3">
      <c r="A33" s="49" t="s">
        <v>38</v>
      </c>
      <c r="B33" s="49"/>
      <c r="C33" s="49"/>
      <c r="D33" s="49"/>
      <c r="E33" s="49"/>
      <c r="F33" s="49"/>
      <c r="G33" s="49"/>
      <c r="H33" s="49"/>
      <c r="I33" s="49"/>
    </row>
    <row r="34" spans="1:9" x14ac:dyDescent="0.3">
      <c r="A34" s="9" t="s">
        <v>32</v>
      </c>
    </row>
    <row r="35" spans="1:9" x14ac:dyDescent="0.3">
      <c r="A35" s="10" t="s">
        <v>31</v>
      </c>
    </row>
    <row r="36" spans="1:9" x14ac:dyDescent="0.3">
      <c r="A36" s="7" t="s">
        <v>11</v>
      </c>
    </row>
  </sheetData>
  <mergeCells count="6">
    <mergeCell ref="A33:I33"/>
    <mergeCell ref="A2:I2"/>
    <mergeCell ref="B5:D5"/>
    <mergeCell ref="E5:G5"/>
    <mergeCell ref="H5:I5"/>
    <mergeCell ref="B3:I3"/>
  </mergeCells>
  <pageMargins left="0.7" right="0.7" top="0.5" bottom="0.5" header="0.3" footer="0.3"/>
  <pageSetup scale="8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36"/>
  <sheetViews>
    <sheetView tabSelected="1" zoomScale="80" zoomScaleNormal="80" workbookViewId="0">
      <selection activeCell="A3" sqref="A3"/>
    </sheetView>
  </sheetViews>
  <sheetFormatPr defaultRowHeight="14.4" x14ac:dyDescent="0.3"/>
  <cols>
    <col min="1" max="1" width="48" style="5" customWidth="1"/>
    <col min="2" max="2" width="13.5546875" style="5" customWidth="1"/>
    <col min="3" max="4" width="10.6640625" style="5" customWidth="1"/>
    <col min="5" max="5" width="13.5546875" style="5" customWidth="1"/>
    <col min="6" max="7" width="10.6640625" style="5" customWidth="1"/>
    <col min="8" max="8" width="13.5546875" style="5" customWidth="1"/>
    <col min="9" max="9" width="10.6640625" style="5" customWidth="1"/>
    <col min="10" max="16384" width="8.88671875" style="5"/>
  </cols>
  <sheetData>
    <row r="2" spans="1:9" x14ac:dyDescent="0.3">
      <c r="A2" s="50"/>
      <c r="B2" s="50"/>
      <c r="C2" s="50"/>
      <c r="D2" s="50"/>
      <c r="E2" s="50"/>
      <c r="F2" s="50"/>
      <c r="G2" s="50"/>
      <c r="H2" s="50"/>
      <c r="I2" s="50"/>
    </row>
    <row r="3" spans="1:9" ht="15.6" x14ac:dyDescent="0.3">
      <c r="A3" s="2" t="str">
        <f>Intra!A3</f>
        <v>Anne Arundel County</v>
      </c>
      <c r="B3" s="48" t="s">
        <v>7</v>
      </c>
      <c r="C3" s="48"/>
      <c r="D3" s="48"/>
      <c r="E3" s="48"/>
      <c r="F3" s="48"/>
      <c r="G3" s="48"/>
      <c r="H3" s="48"/>
      <c r="I3" s="48"/>
    </row>
    <row r="4" spans="1:9" x14ac:dyDescent="0.3">
      <c r="A4" s="3"/>
      <c r="B4" s="3"/>
      <c r="C4" s="3"/>
      <c r="D4" s="3"/>
      <c r="E4" s="3"/>
      <c r="F4" s="3"/>
      <c r="G4" s="3"/>
      <c r="H4" s="3"/>
      <c r="I4" s="3"/>
    </row>
    <row r="5" spans="1:9" ht="15.6" x14ac:dyDescent="0.3">
      <c r="A5" s="8"/>
      <c r="B5" s="45" t="s">
        <v>0</v>
      </c>
      <c r="C5" s="46"/>
      <c r="D5" s="47"/>
      <c r="E5" s="45" t="s">
        <v>29</v>
      </c>
      <c r="F5" s="46"/>
      <c r="G5" s="47"/>
      <c r="H5" s="45" t="s">
        <v>1</v>
      </c>
      <c r="I5" s="47"/>
    </row>
    <row r="6" spans="1:9" x14ac:dyDescent="0.3">
      <c r="A6" s="13" t="s">
        <v>12</v>
      </c>
      <c r="B6" s="4" t="s">
        <v>2</v>
      </c>
      <c r="C6" s="14" t="s">
        <v>3</v>
      </c>
      <c r="D6" s="15" t="s">
        <v>4</v>
      </c>
      <c r="E6" s="4" t="s">
        <v>2</v>
      </c>
      <c r="F6" s="14" t="s">
        <v>3</v>
      </c>
      <c r="G6" s="15" t="s">
        <v>4</v>
      </c>
      <c r="H6" s="4" t="s">
        <v>2</v>
      </c>
      <c r="I6" s="15" t="s">
        <v>3</v>
      </c>
    </row>
    <row r="7" spans="1:9" x14ac:dyDescent="0.3">
      <c r="A7" s="13"/>
      <c r="B7" s="4"/>
      <c r="C7" s="14"/>
      <c r="D7" s="15"/>
      <c r="E7" s="4"/>
      <c r="F7" s="14"/>
      <c r="G7" s="15"/>
      <c r="H7" s="4"/>
      <c r="I7" s="15"/>
    </row>
    <row r="8" spans="1:9" x14ac:dyDescent="0.3">
      <c r="A8" s="16" t="s">
        <v>5</v>
      </c>
      <c r="B8" s="17">
        <v>2833</v>
      </c>
      <c r="C8" s="18">
        <v>458.07750435925135</v>
      </c>
      <c r="D8" s="19">
        <f>B8/B$8</f>
        <v>1</v>
      </c>
      <c r="E8" s="20">
        <v>0</v>
      </c>
      <c r="F8" s="21">
        <v>0</v>
      </c>
      <c r="G8" s="22">
        <v>0</v>
      </c>
      <c r="H8" s="23">
        <f t="shared" ref="H8:H12" si="0">B8-E8</f>
        <v>2833</v>
      </c>
      <c r="I8" s="24">
        <f t="shared" ref="I8:I12" si="1">((SQRT((C8/1.645)^2+(F8/1.645)^2)))*1.645</f>
        <v>458.07750435925135</v>
      </c>
    </row>
    <row r="9" spans="1:9" x14ac:dyDescent="0.3">
      <c r="A9" s="25" t="s">
        <v>13</v>
      </c>
      <c r="B9" s="17">
        <v>1382</v>
      </c>
      <c r="C9" s="18">
        <v>363.83512749595798</v>
      </c>
      <c r="D9" s="19">
        <f>B9/B$8</f>
        <v>0.48782209671726084</v>
      </c>
      <c r="E9" s="20">
        <v>0</v>
      </c>
      <c r="F9" s="21">
        <v>0</v>
      </c>
      <c r="G9" s="22">
        <v>0</v>
      </c>
      <c r="H9" s="23">
        <f t="shared" si="0"/>
        <v>1382</v>
      </c>
      <c r="I9" s="24">
        <f t="shared" si="1"/>
        <v>363.83512749595798</v>
      </c>
    </row>
    <row r="10" spans="1:9" x14ac:dyDescent="0.3">
      <c r="A10" s="25" t="s">
        <v>14</v>
      </c>
      <c r="B10" s="17">
        <v>142</v>
      </c>
      <c r="C10" s="18">
        <v>77.704568720249654</v>
      </c>
      <c r="D10" s="19">
        <f>B10/B$8</f>
        <v>5.0123543946346626E-2</v>
      </c>
      <c r="E10" s="20">
        <v>0</v>
      </c>
      <c r="F10" s="21">
        <v>0</v>
      </c>
      <c r="G10" s="22">
        <v>0</v>
      </c>
      <c r="H10" s="23">
        <f t="shared" si="0"/>
        <v>142</v>
      </c>
      <c r="I10" s="24">
        <f>((SQRT((C10/1.645)^2+(F10/1.645)^2)))*1.645</f>
        <v>77.704568720249654</v>
      </c>
    </row>
    <row r="11" spans="1:9" x14ac:dyDescent="0.3">
      <c r="A11" s="25" t="s">
        <v>15</v>
      </c>
      <c r="B11" s="17">
        <v>470</v>
      </c>
      <c r="C11" s="18">
        <v>159.22311389996113</v>
      </c>
      <c r="D11" s="19">
        <f>B11/B$8</f>
        <v>0.16590187080833038</v>
      </c>
      <c r="E11" s="20">
        <v>0</v>
      </c>
      <c r="F11" s="21">
        <v>0</v>
      </c>
      <c r="G11" s="22">
        <v>0</v>
      </c>
      <c r="H11" s="23">
        <f t="shared" si="0"/>
        <v>470</v>
      </c>
      <c r="I11" s="24">
        <f>((SQRT((C11/1.645)^2+(F11/1.645)^2)))*1.645</f>
        <v>159.22311389996113</v>
      </c>
    </row>
    <row r="12" spans="1:9" x14ac:dyDescent="0.3">
      <c r="A12" s="26" t="s">
        <v>16</v>
      </c>
      <c r="B12" s="17">
        <v>839</v>
      </c>
      <c r="C12" s="18">
        <v>214.63690269848749</v>
      </c>
      <c r="D12" s="19">
        <f>B12/B$8</f>
        <v>0.29615248852806214</v>
      </c>
      <c r="E12" s="20">
        <v>0</v>
      </c>
      <c r="F12" s="21">
        <v>0</v>
      </c>
      <c r="G12" s="22">
        <v>0</v>
      </c>
      <c r="H12" s="23">
        <f t="shared" si="0"/>
        <v>839</v>
      </c>
      <c r="I12" s="24">
        <f t="shared" si="1"/>
        <v>214.63690269848749</v>
      </c>
    </row>
    <row r="13" spans="1:9" x14ac:dyDescent="0.3">
      <c r="A13" s="27"/>
      <c r="B13" s="20"/>
      <c r="C13" s="21"/>
      <c r="D13" s="28"/>
      <c r="E13" s="20"/>
      <c r="F13" s="21"/>
      <c r="G13" s="28"/>
      <c r="H13" s="20"/>
      <c r="I13" s="28"/>
    </row>
    <row r="14" spans="1:9" x14ac:dyDescent="0.3">
      <c r="A14" s="13" t="s">
        <v>40</v>
      </c>
      <c r="B14" s="4"/>
      <c r="C14" s="14"/>
      <c r="D14" s="15"/>
      <c r="E14" s="4"/>
      <c r="F14" s="14"/>
      <c r="G14" s="15"/>
      <c r="H14" s="4"/>
      <c r="I14" s="15"/>
    </row>
    <row r="15" spans="1:9" x14ac:dyDescent="0.3">
      <c r="A15" s="16" t="s">
        <v>5</v>
      </c>
      <c r="B15" s="20">
        <v>2251</v>
      </c>
      <c r="C15" s="21">
        <v>422</v>
      </c>
      <c r="D15" s="22">
        <f>B15/B$15</f>
        <v>1</v>
      </c>
      <c r="E15" s="20">
        <v>0</v>
      </c>
      <c r="F15" s="21">
        <v>0</v>
      </c>
      <c r="G15" s="22">
        <v>0</v>
      </c>
      <c r="H15" s="20">
        <f t="shared" ref="H15:H21" si="2">B15-E15</f>
        <v>2251</v>
      </c>
      <c r="I15" s="28">
        <f t="shared" ref="I15:I21" si="3">((SQRT((C15/1.645)^2+(F15/1.645)^2)))*1.645</f>
        <v>422</v>
      </c>
    </row>
    <row r="16" spans="1:9" x14ac:dyDescent="0.3">
      <c r="A16" s="25" t="s">
        <v>17</v>
      </c>
      <c r="B16" s="20">
        <v>814</v>
      </c>
      <c r="C16" s="21">
        <v>259</v>
      </c>
      <c r="D16" s="22">
        <f>B16/B$15</f>
        <v>0.3616170590848512</v>
      </c>
      <c r="E16" s="20">
        <v>0</v>
      </c>
      <c r="F16" s="21">
        <v>0</v>
      </c>
      <c r="G16" s="22">
        <v>0</v>
      </c>
      <c r="H16" s="20">
        <f t="shared" si="2"/>
        <v>814</v>
      </c>
      <c r="I16" s="28">
        <f t="shared" si="3"/>
        <v>259</v>
      </c>
    </row>
    <row r="17" spans="1:9" x14ac:dyDescent="0.3">
      <c r="A17" s="25" t="s">
        <v>18</v>
      </c>
      <c r="B17" s="20">
        <v>571</v>
      </c>
      <c r="C17" s="21">
        <v>251</v>
      </c>
      <c r="D17" s="22">
        <f t="shared" ref="D17:D21" si="4">B17/B$15</f>
        <v>0.25366503776099514</v>
      </c>
      <c r="E17" s="20">
        <v>0</v>
      </c>
      <c r="F17" s="21">
        <v>0</v>
      </c>
      <c r="G17" s="22">
        <v>0</v>
      </c>
      <c r="H17" s="20">
        <f t="shared" si="2"/>
        <v>571</v>
      </c>
      <c r="I17" s="28">
        <f t="shared" si="3"/>
        <v>250.99999999999997</v>
      </c>
    </row>
    <row r="18" spans="1:9" x14ac:dyDescent="0.3">
      <c r="A18" s="25" t="s">
        <v>19</v>
      </c>
      <c r="B18" s="20">
        <v>318</v>
      </c>
      <c r="C18" s="21">
        <v>124</v>
      </c>
      <c r="D18" s="22">
        <f t="shared" si="4"/>
        <v>0.14127054642381165</v>
      </c>
      <c r="E18" s="20">
        <v>0</v>
      </c>
      <c r="F18" s="21">
        <v>0</v>
      </c>
      <c r="G18" s="22">
        <v>0</v>
      </c>
      <c r="H18" s="20">
        <f t="shared" si="2"/>
        <v>318</v>
      </c>
      <c r="I18" s="28">
        <f t="shared" si="3"/>
        <v>124</v>
      </c>
    </row>
    <row r="19" spans="1:9" x14ac:dyDescent="0.3">
      <c r="A19" s="26" t="s">
        <v>20</v>
      </c>
      <c r="B19" s="20">
        <v>168</v>
      </c>
      <c r="C19" s="21">
        <v>102</v>
      </c>
      <c r="D19" s="22">
        <f t="shared" si="4"/>
        <v>7.4633496223900489E-2</v>
      </c>
      <c r="E19" s="20">
        <v>0</v>
      </c>
      <c r="F19" s="21">
        <v>0</v>
      </c>
      <c r="G19" s="22">
        <v>0</v>
      </c>
      <c r="H19" s="20">
        <f t="shared" si="2"/>
        <v>168</v>
      </c>
      <c r="I19" s="28">
        <f t="shared" si="3"/>
        <v>102</v>
      </c>
    </row>
    <row r="20" spans="1:9" x14ac:dyDescent="0.3">
      <c r="A20" s="26" t="s">
        <v>21</v>
      </c>
      <c r="B20" s="20">
        <v>108</v>
      </c>
      <c r="C20" s="21">
        <v>81</v>
      </c>
      <c r="D20" s="22">
        <f t="shared" si="4"/>
        <v>4.7978676143936028E-2</v>
      </c>
      <c r="E20" s="20">
        <v>0</v>
      </c>
      <c r="F20" s="21">
        <v>0</v>
      </c>
      <c r="G20" s="22">
        <v>0</v>
      </c>
      <c r="H20" s="20">
        <f t="shared" si="2"/>
        <v>108</v>
      </c>
      <c r="I20" s="28">
        <f t="shared" si="3"/>
        <v>81</v>
      </c>
    </row>
    <row r="21" spans="1:9" x14ac:dyDescent="0.3">
      <c r="A21" s="26" t="s">
        <v>30</v>
      </c>
      <c r="B21" s="20">
        <v>272</v>
      </c>
      <c r="C21" s="21">
        <v>125</v>
      </c>
      <c r="D21" s="22">
        <f t="shared" si="4"/>
        <v>0.12083518436250555</v>
      </c>
      <c r="E21" s="20">
        <v>0</v>
      </c>
      <c r="F21" s="21">
        <v>0</v>
      </c>
      <c r="G21" s="22">
        <v>0</v>
      </c>
      <c r="H21" s="20">
        <f t="shared" si="2"/>
        <v>272</v>
      </c>
      <c r="I21" s="28">
        <f t="shared" si="3"/>
        <v>125</v>
      </c>
    </row>
    <row r="22" spans="1:9" x14ac:dyDescent="0.3">
      <c r="A22" s="27"/>
      <c r="B22" s="20"/>
      <c r="C22" s="21"/>
      <c r="D22" s="29"/>
      <c r="E22" s="20"/>
      <c r="F22" s="21"/>
      <c r="G22" s="29"/>
      <c r="H22" s="27"/>
      <c r="I22" s="29"/>
    </row>
    <row r="23" spans="1:9" x14ac:dyDescent="0.3">
      <c r="A23" s="13" t="s">
        <v>24</v>
      </c>
      <c r="B23" s="20"/>
      <c r="C23" s="21"/>
      <c r="D23" s="15"/>
      <c r="E23" s="20"/>
      <c r="F23" s="21"/>
      <c r="G23" s="15"/>
      <c r="H23" s="4"/>
      <c r="I23" s="15"/>
    </row>
    <row r="24" spans="1:9" x14ac:dyDescent="0.3">
      <c r="A24" s="16" t="s">
        <v>5</v>
      </c>
      <c r="B24" s="20">
        <v>2833</v>
      </c>
      <c r="C24" s="21">
        <v>460</v>
      </c>
      <c r="D24" s="22">
        <f>B24/B$24</f>
        <v>1</v>
      </c>
      <c r="E24" s="20">
        <v>0</v>
      </c>
      <c r="F24" s="21">
        <v>0</v>
      </c>
      <c r="G24" s="22">
        <v>0</v>
      </c>
      <c r="H24" s="20">
        <f t="shared" ref="H24:H30" si="5">B24-E24</f>
        <v>2833</v>
      </c>
      <c r="I24" s="28">
        <f t="shared" ref="I24:I30" si="6">((SQRT((C24/1.645)^2+(F24/1.645)^2)))*1.645</f>
        <v>460</v>
      </c>
    </row>
    <row r="25" spans="1:9" ht="28.8" x14ac:dyDescent="0.3">
      <c r="A25" s="25" t="s">
        <v>25</v>
      </c>
      <c r="B25" s="20">
        <v>1195</v>
      </c>
      <c r="C25" s="21">
        <v>298</v>
      </c>
      <c r="D25" s="22">
        <f t="shared" ref="D25:D30" si="7">B25/B$24</f>
        <v>0.42181433109777622</v>
      </c>
      <c r="E25" s="20">
        <v>0</v>
      </c>
      <c r="F25" s="21">
        <v>0</v>
      </c>
      <c r="G25" s="22">
        <v>0</v>
      </c>
      <c r="H25" s="20">
        <f t="shared" si="5"/>
        <v>1195</v>
      </c>
      <c r="I25" s="28">
        <f t="shared" si="6"/>
        <v>298</v>
      </c>
    </row>
    <row r="26" spans="1:9" ht="28.8" x14ac:dyDescent="0.3">
      <c r="A26" s="25" t="s">
        <v>26</v>
      </c>
      <c r="B26" s="20">
        <v>53</v>
      </c>
      <c r="C26" s="21">
        <v>50</v>
      </c>
      <c r="D26" s="22">
        <f t="shared" si="7"/>
        <v>1.8708083303918106E-2</v>
      </c>
      <c r="E26" s="20">
        <v>0</v>
      </c>
      <c r="F26" s="21">
        <v>0</v>
      </c>
      <c r="G26" s="22">
        <v>0</v>
      </c>
      <c r="H26" s="20">
        <f t="shared" si="5"/>
        <v>53</v>
      </c>
      <c r="I26" s="28">
        <f t="shared" si="6"/>
        <v>50</v>
      </c>
    </row>
    <row r="27" spans="1:9" ht="28.8" x14ac:dyDescent="0.3">
      <c r="A27" s="25" t="s">
        <v>27</v>
      </c>
      <c r="B27" s="20">
        <v>535</v>
      </c>
      <c r="C27" s="21">
        <v>202</v>
      </c>
      <c r="D27" s="22">
        <f t="shared" si="7"/>
        <v>0.18884574655841863</v>
      </c>
      <c r="E27" s="20">
        <v>0</v>
      </c>
      <c r="F27" s="21">
        <v>0</v>
      </c>
      <c r="G27" s="22">
        <v>0</v>
      </c>
      <c r="H27" s="20">
        <f t="shared" si="5"/>
        <v>535</v>
      </c>
      <c r="I27" s="28">
        <f t="shared" si="6"/>
        <v>202</v>
      </c>
    </row>
    <row r="28" spans="1:9" ht="28.8" x14ac:dyDescent="0.3">
      <c r="A28" s="25" t="s">
        <v>28</v>
      </c>
      <c r="B28" s="20">
        <v>322</v>
      </c>
      <c r="C28" s="21">
        <v>195</v>
      </c>
      <c r="D28" s="22">
        <f t="shared" si="7"/>
        <v>0.11366043063889869</v>
      </c>
      <c r="E28" s="20">
        <v>0</v>
      </c>
      <c r="F28" s="21">
        <v>0</v>
      </c>
      <c r="G28" s="22">
        <v>0</v>
      </c>
      <c r="H28" s="20">
        <f t="shared" si="5"/>
        <v>322</v>
      </c>
      <c r="I28" s="28">
        <f t="shared" si="6"/>
        <v>195</v>
      </c>
    </row>
    <row r="29" spans="1:9" x14ac:dyDescent="0.3">
      <c r="A29" s="25" t="s">
        <v>22</v>
      </c>
      <c r="B29" s="20">
        <v>146</v>
      </c>
      <c r="C29" s="21">
        <v>75</v>
      </c>
      <c r="D29" s="22">
        <f t="shared" si="7"/>
        <v>5.1535474761736672E-2</v>
      </c>
      <c r="E29" s="20">
        <v>0</v>
      </c>
      <c r="F29" s="21">
        <v>0</v>
      </c>
      <c r="G29" s="22">
        <v>0</v>
      </c>
      <c r="H29" s="20">
        <f t="shared" si="5"/>
        <v>146</v>
      </c>
      <c r="I29" s="28">
        <f t="shared" si="6"/>
        <v>75</v>
      </c>
    </row>
    <row r="30" spans="1:9" x14ac:dyDescent="0.3">
      <c r="A30" s="30" t="s">
        <v>23</v>
      </c>
      <c r="B30" s="31">
        <v>582</v>
      </c>
      <c r="C30" s="32">
        <v>190</v>
      </c>
      <c r="D30" s="33">
        <f t="shared" si="7"/>
        <v>0.20543593363925167</v>
      </c>
      <c r="E30" s="31">
        <v>0</v>
      </c>
      <c r="F30" s="32">
        <v>0</v>
      </c>
      <c r="G30" s="33">
        <v>0</v>
      </c>
      <c r="H30" s="31">
        <f t="shared" si="5"/>
        <v>582</v>
      </c>
      <c r="I30" s="34">
        <f t="shared" si="6"/>
        <v>190</v>
      </c>
    </row>
    <row r="32" spans="1:9" x14ac:dyDescent="0.3">
      <c r="A32" s="7" t="s">
        <v>35</v>
      </c>
    </row>
    <row r="33" spans="1:9" ht="28.8" customHeight="1" x14ac:dyDescent="0.3">
      <c r="A33" s="49" t="s">
        <v>38</v>
      </c>
      <c r="B33" s="49"/>
      <c r="C33" s="49"/>
      <c r="D33" s="49"/>
      <c r="E33" s="49"/>
      <c r="F33" s="49"/>
      <c r="G33" s="49"/>
      <c r="H33" s="49"/>
      <c r="I33" s="49"/>
    </row>
    <row r="34" spans="1:9" x14ac:dyDescent="0.3">
      <c r="A34" s="9" t="s">
        <v>32</v>
      </c>
    </row>
    <row r="35" spans="1:9" x14ac:dyDescent="0.3">
      <c r="A35" s="10" t="s">
        <v>31</v>
      </c>
    </row>
    <row r="36" spans="1:9" x14ac:dyDescent="0.3">
      <c r="A36" s="7" t="s">
        <v>11</v>
      </c>
    </row>
  </sheetData>
  <mergeCells count="6">
    <mergeCell ref="A33:I33"/>
    <mergeCell ref="A2:I2"/>
    <mergeCell ref="B5:D5"/>
    <mergeCell ref="E5:G5"/>
    <mergeCell ref="H5:I5"/>
    <mergeCell ref="B3:I3"/>
  </mergeCells>
  <pageMargins left="0.7" right="0.7" top="0.5" bottom="0.5" header="0.3" footer="0.3"/>
  <pageSetup scale="86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54D3722A-0183-4FB7-A45E-76CE2BE84866}"/>
</file>

<file path=customXml/itemProps2.xml><?xml version="1.0" encoding="utf-8"?>
<ds:datastoreItem xmlns:ds="http://schemas.openxmlformats.org/officeDocument/2006/customXml" ds:itemID="{37A5598B-7A75-4E22-9E31-B4D8A2B304F7}"/>
</file>

<file path=customXml/itemProps3.xml><?xml version="1.0" encoding="utf-8"?>
<ds:datastoreItem xmlns:ds="http://schemas.openxmlformats.org/officeDocument/2006/customXml" ds:itemID="{43692910-DE56-46E4-9320-064550E6509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Total</vt:lpstr>
      <vt:lpstr>Intra</vt:lpstr>
      <vt:lpstr>Inter</vt:lpstr>
      <vt:lpstr>Foreign</vt:lpstr>
      <vt:lpstr>Foreign!Print_Area</vt:lpstr>
      <vt:lpstr>Inter!Print_Area</vt:lpstr>
      <vt:lpstr>Intra!Print_Area</vt:lpstr>
      <vt:lpstr>Total!Print_Area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Alfred Sundara</dc:creator>
  <cp:lastModifiedBy>Alfred Sundara</cp:lastModifiedBy>
  <cp:lastPrinted>2014-10-09T14:48:46Z</cp:lastPrinted>
  <dcterms:created xsi:type="dcterms:W3CDTF">2013-04-04T21:18:01Z</dcterms:created>
  <dcterms:modified xsi:type="dcterms:W3CDTF">2014-10-14T20:13:58Z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